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2017_2019_WWW_12_21\"/>
    </mc:Choice>
  </mc:AlternateContent>
  <bookViews>
    <workbookView xWindow="0" yWindow="0" windowWidth="14505" windowHeight="11685"/>
  </bookViews>
  <sheets>
    <sheet name="1_c_1_c_1" sheetId="1" r:id="rId1"/>
    <sheet name="vykdytoju_kodai" sheetId="4" r:id="rId2"/>
  </sheets>
  <definedNames>
    <definedName name="__xlnm.Print_Titles_1">NA()</definedName>
  </definedNames>
  <calcPr calcId="152511"/>
</workbook>
</file>

<file path=xl/calcChain.xml><?xml version="1.0" encoding="utf-8"?>
<calcChain xmlns="http://schemas.openxmlformats.org/spreadsheetml/2006/main">
  <c r="H95" i="1" l="1"/>
  <c r="J95" i="1"/>
  <c r="K95" i="1"/>
  <c r="G95" i="1"/>
  <c r="H141" i="1"/>
  <c r="H142" i="1" s="1"/>
  <c r="J141" i="1"/>
  <c r="J142" i="1" s="1"/>
  <c r="K141" i="1"/>
  <c r="K142" i="1" s="1"/>
  <c r="H36" i="1"/>
  <c r="J36" i="1"/>
  <c r="K36" i="1"/>
  <c r="H32" i="1"/>
  <c r="I32" i="1"/>
  <c r="J32" i="1"/>
  <c r="K32" i="1"/>
  <c r="H22" i="1"/>
  <c r="I22" i="1"/>
  <c r="J22" i="1"/>
  <c r="K22" i="1"/>
  <c r="H20" i="1"/>
  <c r="H23" i="1" s="1"/>
  <c r="J20" i="1"/>
  <c r="J23" i="1" s="1"/>
  <c r="K20" i="1"/>
  <c r="K23" i="1" s="1"/>
  <c r="H147" i="1" l="1"/>
  <c r="I147" i="1"/>
  <c r="J147" i="1"/>
  <c r="K147" i="1"/>
  <c r="G147" i="1"/>
  <c r="H150" i="1"/>
  <c r="I150" i="1"/>
  <c r="J150" i="1"/>
  <c r="K150" i="1"/>
  <c r="G150" i="1"/>
  <c r="I151" i="1" l="1"/>
  <c r="I160" i="1" s="1"/>
  <c r="I17" i="1"/>
  <c r="I20" i="1" s="1"/>
  <c r="I23" i="1" s="1"/>
  <c r="I137" i="1"/>
  <c r="I141" i="1" s="1"/>
  <c r="I142" i="1" s="1"/>
  <c r="I91" i="1"/>
  <c r="I95" i="1" s="1"/>
  <c r="I40" i="1"/>
  <c r="I39" i="1"/>
  <c r="I33" i="1"/>
  <c r="I36" i="1" s="1"/>
  <c r="I42" i="1" l="1"/>
  <c r="H145" i="1"/>
  <c r="I145" i="1"/>
  <c r="J145" i="1"/>
  <c r="K145" i="1"/>
  <c r="G145" i="1"/>
  <c r="H152" i="1" l="1"/>
  <c r="I152" i="1"/>
  <c r="J152" i="1"/>
  <c r="K152" i="1"/>
  <c r="G152" i="1"/>
  <c r="G36" i="1" l="1"/>
  <c r="H149" i="1" l="1"/>
  <c r="I149" i="1"/>
  <c r="J149" i="1"/>
  <c r="K149" i="1"/>
  <c r="G149" i="1"/>
  <c r="K161" i="1" l="1"/>
  <c r="J161" i="1"/>
  <c r="G161" i="1"/>
  <c r="H161" i="1" l="1"/>
  <c r="I161" i="1"/>
  <c r="H42" i="1"/>
  <c r="J42" i="1"/>
  <c r="K42" i="1"/>
  <c r="G42" i="1"/>
  <c r="G164" i="1" l="1"/>
  <c r="G167" i="1"/>
  <c r="G169" i="1"/>
  <c r="J121" i="1" l="1"/>
  <c r="J128" i="1"/>
  <c r="J131" i="1"/>
  <c r="J148" i="1"/>
  <c r="K148" i="1"/>
  <c r="J169" i="1"/>
  <c r="K169" i="1"/>
  <c r="I169" i="1"/>
  <c r="H169" i="1"/>
  <c r="I51" i="1"/>
  <c r="I45" i="1"/>
  <c r="I46" i="1" s="1"/>
  <c r="I28" i="1"/>
  <c r="I37" i="1" s="1"/>
  <c r="G148" i="1"/>
  <c r="H148" i="1"/>
  <c r="I148" i="1"/>
  <c r="H159" i="1"/>
  <c r="H167" i="1"/>
  <c r="I167" i="1"/>
  <c r="J167" i="1"/>
  <c r="K167" i="1"/>
  <c r="J159" i="1"/>
  <c r="K159" i="1"/>
  <c r="K121" i="1"/>
  <c r="I121" i="1"/>
  <c r="H121" i="1"/>
  <c r="G121" i="1"/>
  <c r="H134" i="1"/>
  <c r="I134" i="1"/>
  <c r="J134" i="1"/>
  <c r="K134" i="1"/>
  <c r="G134" i="1"/>
  <c r="H164" i="1"/>
  <c r="I164" i="1"/>
  <c r="J164" i="1"/>
  <c r="K164" i="1"/>
  <c r="H166" i="1"/>
  <c r="I166" i="1"/>
  <c r="J166" i="1"/>
  <c r="K166" i="1"/>
  <c r="H146" i="1"/>
  <c r="H168" i="1" s="1"/>
  <c r="I146" i="1"/>
  <c r="J146" i="1"/>
  <c r="J168" i="1" s="1"/>
  <c r="K146" i="1"/>
  <c r="K168" i="1" s="1"/>
  <c r="G166" i="1"/>
  <c r="H124" i="1"/>
  <c r="I124" i="1"/>
  <c r="J124" i="1"/>
  <c r="K124" i="1"/>
  <c r="H118" i="1"/>
  <c r="I118" i="1"/>
  <c r="J118" i="1"/>
  <c r="K118" i="1"/>
  <c r="H115" i="1"/>
  <c r="I115" i="1"/>
  <c r="J115" i="1"/>
  <c r="K115" i="1"/>
  <c r="H111" i="1"/>
  <c r="I111" i="1"/>
  <c r="J111" i="1"/>
  <c r="K111" i="1"/>
  <c r="H107" i="1"/>
  <c r="I107" i="1"/>
  <c r="J107" i="1"/>
  <c r="K107" i="1"/>
  <c r="H105" i="1"/>
  <c r="I105" i="1"/>
  <c r="J105" i="1"/>
  <c r="K105" i="1"/>
  <c r="H99" i="1"/>
  <c r="I99" i="1"/>
  <c r="J99" i="1"/>
  <c r="J135" i="1" s="1"/>
  <c r="J143" i="1" s="1"/>
  <c r="K99" i="1"/>
  <c r="H84" i="1"/>
  <c r="I84" i="1"/>
  <c r="J84" i="1"/>
  <c r="K84" i="1"/>
  <c r="H82" i="1"/>
  <c r="I82" i="1"/>
  <c r="J82" i="1"/>
  <c r="K82" i="1"/>
  <c r="H78" i="1"/>
  <c r="I78" i="1"/>
  <c r="J78" i="1"/>
  <c r="K78" i="1"/>
  <c r="H74" i="1"/>
  <c r="I74" i="1"/>
  <c r="J74" i="1"/>
  <c r="K74" i="1"/>
  <c r="H70" i="1"/>
  <c r="I70" i="1"/>
  <c r="J70" i="1"/>
  <c r="K70" i="1"/>
  <c r="H66" i="1"/>
  <c r="I66" i="1"/>
  <c r="J66" i="1"/>
  <c r="K66" i="1"/>
  <c r="H62" i="1"/>
  <c r="I62" i="1"/>
  <c r="J62" i="1"/>
  <c r="K62" i="1"/>
  <c r="H58" i="1"/>
  <c r="I58" i="1"/>
  <c r="J58" i="1"/>
  <c r="K58" i="1"/>
  <c r="H54" i="1"/>
  <c r="I54" i="1"/>
  <c r="J54" i="1"/>
  <c r="K54" i="1"/>
  <c r="H51" i="1"/>
  <c r="H85" i="1" s="1"/>
  <c r="J51" i="1"/>
  <c r="K51" i="1"/>
  <c r="H45" i="1"/>
  <c r="H46" i="1" s="1"/>
  <c r="J45" i="1"/>
  <c r="J46" i="1" s="1"/>
  <c r="K45" i="1"/>
  <c r="K46" i="1" s="1"/>
  <c r="H28" i="1"/>
  <c r="H37" i="1" s="1"/>
  <c r="J28" i="1"/>
  <c r="J37" i="1" s="1"/>
  <c r="K28" i="1"/>
  <c r="K37" i="1" s="1"/>
  <c r="H153" i="1"/>
  <c r="H170" i="1" s="1"/>
  <c r="I153" i="1"/>
  <c r="I170" i="1" s="1"/>
  <c r="J153" i="1"/>
  <c r="J170" i="1" s="1"/>
  <c r="K153" i="1"/>
  <c r="K170" i="1" s="1"/>
  <c r="G153" i="1"/>
  <c r="G170" i="1" s="1"/>
  <c r="G146" i="1"/>
  <c r="G168" i="1" s="1"/>
  <c r="H131" i="1"/>
  <c r="I131" i="1"/>
  <c r="H128" i="1"/>
  <c r="I128" i="1"/>
  <c r="K128" i="1"/>
  <c r="G111" i="1"/>
  <c r="G84" i="1"/>
  <c r="G20" i="1"/>
  <c r="G128" i="1"/>
  <c r="G115" i="1"/>
  <c r="I103" i="1"/>
  <c r="G45" i="1"/>
  <c r="G22" i="1"/>
  <c r="G82" i="1"/>
  <c r="G131" i="1"/>
  <c r="G78" i="1"/>
  <c r="G66" i="1"/>
  <c r="G118" i="1"/>
  <c r="G124" i="1"/>
  <c r="G107" i="1"/>
  <c r="G99" i="1"/>
  <c r="G100" i="1"/>
  <c r="G103" i="1"/>
  <c r="H103" i="1"/>
  <c r="J103" i="1"/>
  <c r="K103" i="1"/>
  <c r="G105" i="1"/>
  <c r="D135" i="1"/>
  <c r="E135" i="1"/>
  <c r="F135" i="1"/>
  <c r="P144" i="1"/>
  <c r="G32" i="1"/>
  <c r="G54" i="1"/>
  <c r="G74" i="1"/>
  <c r="G70" i="1"/>
  <c r="G58" i="1"/>
  <c r="G28" i="1"/>
  <c r="G37" i="1" s="1"/>
  <c r="G62" i="1"/>
  <c r="G141" i="1"/>
  <c r="G142" i="1" s="1"/>
  <c r="G51" i="1"/>
  <c r="G46" i="1"/>
  <c r="I168" i="1"/>
  <c r="G154" i="1"/>
  <c r="G159" i="1"/>
  <c r="H86" i="1" l="1"/>
  <c r="G85" i="1"/>
  <c r="G135" i="1"/>
  <c r="J85" i="1"/>
  <c r="I135" i="1"/>
  <c r="I143" i="1" s="1"/>
  <c r="H135" i="1"/>
  <c r="H143" i="1" s="1"/>
  <c r="I86" i="1"/>
  <c r="J86" i="1"/>
  <c r="K135" i="1"/>
  <c r="K143" i="1" s="1"/>
  <c r="I85" i="1"/>
  <c r="K85" i="1"/>
  <c r="K86" i="1" s="1"/>
  <c r="G143" i="1"/>
  <c r="G23" i="1"/>
  <c r="G86" i="1" s="1"/>
  <c r="G158" i="1"/>
  <c r="G171" i="1" s="1"/>
  <c r="H144" i="1"/>
  <c r="K158" i="1"/>
  <c r="K171" i="1" s="1"/>
  <c r="J158" i="1"/>
  <c r="J171" i="1" s="1"/>
  <c r="K154" i="1"/>
  <c r="J154" i="1"/>
  <c r="I154" i="1"/>
  <c r="I159" i="1"/>
  <c r="I158" i="1" s="1"/>
  <c r="I171" i="1" s="1"/>
  <c r="H154" i="1"/>
  <c r="H158" i="1"/>
  <c r="H171" i="1" s="1"/>
  <c r="K144" i="1" l="1"/>
  <c r="I144" i="1"/>
  <c r="G144" i="1"/>
  <c r="J144" i="1"/>
</calcChain>
</file>

<file path=xl/sharedStrings.xml><?xml version="1.0" encoding="utf-8"?>
<sst xmlns="http://schemas.openxmlformats.org/spreadsheetml/2006/main" count="457" uniqueCount="212">
  <si>
    <t>TIKSLŲ, UŽDAVINIŲ, PRIEMONIŲ, PRIEMONIŲ IŠLAIDŲ IR PRODUKTO KRITERIJŲ SUVESTINĖ</t>
  </si>
  <si>
    <t>tūkst.  Eur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</si>
  <si>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</si>
  <si>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</si>
  <si>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</si>
  <si>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</si>
  <si>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</si>
  <si>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</si>
  <si>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</si>
  <si>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</si>
  <si>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</si>
  <si>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Planas</t>
  </si>
  <si>
    <t>04  MIESTO INFRASTRUKTŪROS OBJEKTŲ PRIEŽIŪROS, MODERNIZAVIMO IR PLĖTROS PROGRAMA</t>
  </si>
  <si>
    <t>01</t>
  </si>
  <si>
    <t xml:space="preserve">Vykdyti miesto infrastruktūros objektų priežiūrą, einamąjį remontą </t>
  </si>
  <si>
    <t>SB</t>
  </si>
  <si>
    <t>KPP</t>
  </si>
  <si>
    <t>05</t>
  </si>
  <si>
    <t>Kiemų asfaltbetonio dangos remontas</t>
  </si>
  <si>
    <t>Iš viso uždaviniui</t>
  </si>
  <si>
    <t>02</t>
  </si>
  <si>
    <t>Šiaulių miesto kapinių infrastruktūros plėtra</t>
  </si>
  <si>
    <t>Kapinių teritorijoje esančios infrastruktūros tvarkymas</t>
  </si>
  <si>
    <t>KT</t>
  </si>
  <si>
    <t>03</t>
  </si>
  <si>
    <t>04</t>
  </si>
  <si>
    <t xml:space="preserve"> Renovuoti, modernizuoti ir plėsti gatvių apšvietimo ir šviesoforų infrastruktūrą</t>
  </si>
  <si>
    <t>12</t>
  </si>
  <si>
    <t>VB</t>
  </si>
  <si>
    <t>ES</t>
  </si>
  <si>
    <t>Meninių dekoratyvinių akcentų įrengimas</t>
  </si>
  <si>
    <t>Iš viso tikslui:</t>
  </si>
  <si>
    <t>06</t>
  </si>
  <si>
    <t>Pietinis aplinkkelis, III etapas</t>
  </si>
  <si>
    <t>Aukštabalio g. įrengimas nuo Baltų g. iki Serbentų g., km; žiedinė sankryža ; Tauro g. tęsinio įrengimas.</t>
  </si>
  <si>
    <t>07</t>
  </si>
  <si>
    <t>Kelio Šiauliai-Panevėžys jungtis su Šiaulių industrinio parko teritorija</t>
  </si>
  <si>
    <t>Spec. Plano parengimas;  dėl žemės paėmimo visuomenės poreikiams projekto rengimas.</t>
  </si>
  <si>
    <t>LAKD</t>
  </si>
  <si>
    <t>Techninio projekto rengimas</t>
  </si>
  <si>
    <t>Kelio įrengimas</t>
  </si>
  <si>
    <t>08</t>
  </si>
  <si>
    <t>Projektavimo paslaugos</t>
  </si>
  <si>
    <t>09</t>
  </si>
  <si>
    <t xml:space="preserve">SB </t>
  </si>
  <si>
    <t xml:space="preserve">Padidintas įstatinis kapitalas </t>
  </si>
  <si>
    <t>Įsigytų autobusų sk.</t>
  </si>
  <si>
    <t>Įrengti gatves individualių namų kvartaluose</t>
  </si>
  <si>
    <t>Iš viso uždaviniui:</t>
  </si>
  <si>
    <t>Iš viso tikslui</t>
  </si>
  <si>
    <t xml:space="preserve">Iš viso  programai </t>
  </si>
  <si>
    <t>VISO</t>
  </si>
  <si>
    <t>Finansavimo šaltiniai</t>
  </si>
  <si>
    <t>1.</t>
  </si>
  <si>
    <t>1.1.</t>
  </si>
  <si>
    <t>Savivaldybės biudžeto lėšos (SB)</t>
  </si>
  <si>
    <t>1.2.</t>
  </si>
  <si>
    <t>1.3.</t>
  </si>
  <si>
    <t>1.4.</t>
  </si>
  <si>
    <t>1.5.</t>
  </si>
  <si>
    <t>1.6.</t>
  </si>
  <si>
    <t>1.7.</t>
  </si>
  <si>
    <t>1.8.</t>
  </si>
  <si>
    <t>2.</t>
  </si>
  <si>
    <t>Kitos lėšos (KT)</t>
  </si>
  <si>
    <t>Parengti techniniai projektai vnt.</t>
  </si>
  <si>
    <t>Eismo saugumo priemonių įdiegimas Šiaulių mieste</t>
  </si>
  <si>
    <t>10</t>
  </si>
  <si>
    <t>11</t>
  </si>
  <si>
    <t>Darnaus judumo priemonių diegimas Šiaulių mieste</t>
  </si>
  <si>
    <t>Įgyvendintų darnaus judumo priemonių sk.</t>
  </si>
  <si>
    <t>13</t>
  </si>
  <si>
    <t>Vilniaus gatvės pėsčiųjų bulvaro ir amfiteatro rekonstrukcija</t>
  </si>
  <si>
    <t>Talkšos ežero pakrantės plėtra</t>
  </si>
  <si>
    <t>Sukurtos arba atnaujintos atviros erdvės mieste (kv. m)</t>
  </si>
  <si>
    <t>Sukurtos arba atnaujintos atviros erdvės mieste kv. m</t>
  </si>
  <si>
    <t>Šiaulių miesto centrinio ir Didždvario parkų bei jų prieigų sutvarkymas</t>
  </si>
  <si>
    <t>Įdiegtų saugų eismą gerinančių ir aplinkosaugos priemonių sk.</t>
  </si>
  <si>
    <t>Akcento ,,Amžinasis keliautojas“ įrengimas</t>
  </si>
  <si>
    <t>Akcento ,,Bėgantis laikas“  įrengimas</t>
  </si>
  <si>
    <t>SP</t>
  </si>
  <si>
    <t>Kolumbariumo Ginkūnų kapinėse įrengimo techninio projekto parengimas, statyba ir priežiūra</t>
  </si>
  <si>
    <t>Komunalinio ūkio priežiūros: aplinkos tvarkymo, gatvių apšvietimo ir reguliavimo, sanitarinės paslaugų, gatvių, šaligatvių, aikštelių, takų priežiūros ir  remonto užtikrinimas proc.</t>
  </si>
  <si>
    <t>Sukurtos arba atnaujintos atviros erdvės miestų vietovėse (kv. m)</t>
  </si>
  <si>
    <t>Atnaujinti UAB "Busturas" autobusų parką</t>
  </si>
  <si>
    <t xml:space="preserve">2016 m. biudžete </t>
  </si>
  <si>
    <t>kartu su Prisikėlimo a. projektu  - ar nereikėtų planuojamą projektui sumą kelti į priemonę, kuri jau yra ,04.01.04.01. ,, Prisikėlimo a. ... "</t>
  </si>
  <si>
    <t>290-50</t>
  </si>
  <si>
    <t>150 17,3 skoloms už 12 mėn dengti</t>
  </si>
  <si>
    <t xml:space="preserve">02 </t>
  </si>
  <si>
    <t>14</t>
  </si>
  <si>
    <t>Saulės laikrodžio aikštės kapitalinis remontas</t>
  </si>
  <si>
    <t>Šiaulių miesto viešojo transporto priemonių parko atnaujinimas</t>
  </si>
  <si>
    <t>Šiaulių miesto darnaus judumo plano parengimas</t>
  </si>
  <si>
    <t>Parengtas darnaus judumo mieste planas</t>
  </si>
  <si>
    <t>15</t>
  </si>
  <si>
    <t xml:space="preserve">Pakruojo gatvės rekonstrukcija </t>
  </si>
  <si>
    <t xml:space="preserve"> Įgyvendinti projektą "Viešųjų erdvių ir gyvenamosios aplinkos gerinimas teritorijoje, besiribojančioje su Draugystės prospektu, Vytauto gatve, P.Višinskio gatve ir Dubijos gatve"</t>
  </si>
  <si>
    <t>Sukurtos arba atnaujintos atviros erdvės mieste, kv. m</t>
  </si>
  <si>
    <t xml:space="preserve">  Įgyvendinti projektą "Aušros alėjos (nuo Žemaitės g. iki Varpo g.) viešųjų pastatų ir viešųjų erdvių prieigų rekonstrukcija"</t>
  </si>
  <si>
    <t xml:space="preserve"> Įgyvendinti projektą "Tilžės g. dviračių tako rekonstrukcija"</t>
  </si>
  <si>
    <t>Rekonstruotų dviračių takų ilgis, km</t>
  </si>
  <si>
    <t>2016 metais patvirtinti asignavimai</t>
  </si>
  <si>
    <t>2017 metų lėšų poreikis</t>
  </si>
  <si>
    <t>2017 metais patvirtinti asignavimai</t>
  </si>
  <si>
    <t xml:space="preserve">06  07  </t>
  </si>
  <si>
    <t>Salduvės piliakalnio prieigų sutvarkymas</t>
  </si>
  <si>
    <t xml:space="preserve">Savivaldybės biudžeto lėšos 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</si>
  <si>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</si>
  <si>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</si>
  <si>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</si>
  <si>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</si>
  <si>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Kelių priežiūros programos lėšos VB (KPP)</t>
  </si>
  <si>
    <t>1.9.</t>
  </si>
  <si>
    <t>Europos Sąjungos lėšos ES</t>
  </si>
  <si>
    <t>1.10.</t>
  </si>
  <si>
    <t>Įstaigų pajamų lėšos SP</t>
  </si>
  <si>
    <t>1.11.</t>
  </si>
  <si>
    <t>Įstaigų praėjusių metų lėšų likučiai SP (LIK)</t>
  </si>
  <si>
    <t xml:space="preserve">Daušiškių kapinių statyba ir infrastruktūros įrengimas </t>
  </si>
  <si>
    <t>Sutvarkyti viešąsias erdves</t>
  </si>
  <si>
    <t xml:space="preserve">MIESTO INFRASTRUKTŪROS OBJEKTŲ PRIEŽIŪROS, MODERNIZAVIMO IR PLĖTROS PROGRAMOS (Nr. 04) 2017-2019 METŲ VEIKLOS PLANO </t>
  </si>
  <si>
    <t>2018 metų išlaidų projektas</t>
  </si>
  <si>
    <t>2019 metų išlaidų projektas</t>
  </si>
  <si>
    <t>2017 metai</t>
  </si>
  <si>
    <t>2018 metai</t>
  </si>
  <si>
    <t>2019 metai</t>
  </si>
  <si>
    <t>07  21  22</t>
  </si>
  <si>
    <t>03  144127993</t>
  </si>
  <si>
    <t>2017 metų poreikis</t>
  </si>
  <si>
    <t>Valstybės investicijų projektų lėšos VB (VIP)</t>
  </si>
  <si>
    <t>Kapinių duomenų skaitmetizavimo programos įsigijimas, įdiegimas, vnt.</t>
  </si>
  <si>
    <t>Išorinio apšvietimo tinklų įrengimo ar rekonstrukcijos projektavimas ir vykdymas, infrastruktūros objektų apšvietimo įrengimas</t>
  </si>
  <si>
    <t>Šviesoforų infrastruktūros renovavimas,  koordinuoto valdymo įdiegimas</t>
  </si>
  <si>
    <t>Savivaldybės strateginis tikslas. Sukurti ir išlaikyti patogią, draugišką aplinkai, visiems prieinamą ir saugią susisiekimo sistemą.</t>
  </si>
  <si>
    <t>Užtikrinti subalansuotą miesto susisiekimo sistemos vystymą.</t>
  </si>
  <si>
    <t>Naujų magistralinių gatvių suprojektavimas ir nutiesimas, susisiekimo komunikacijų įrengimas, rekonstravimas ir remontas</t>
  </si>
  <si>
    <t>Žvyruotas gatvių individualių namų kvartaluose suprojektavimas, nutiesimas, išasfaltavimas  ar rekonstravimas</t>
  </si>
  <si>
    <t>Strateginio veiklos plano vykdytojų kodų klasifikatorius*</t>
  </si>
  <si>
    <t>Programos vykdytojo kodas</t>
  </si>
  <si>
    <t>Pavadinimas</t>
  </si>
  <si>
    <t>Strateginės plėtros ir ekonomikos departamento Ekonomikos ir investicijų skyrius</t>
  </si>
  <si>
    <t>Urbanistinės plėtros ir ūkio departamento Statybos ir renovacijos skyrius</t>
  </si>
  <si>
    <t>Urbanistinės plėtros ir ūkio departamento Miesto ūkio ir aplinkos skyrius</t>
  </si>
  <si>
    <t>20</t>
  </si>
  <si>
    <t>Projektų valdymo skyrius</t>
  </si>
  <si>
    <t>21</t>
  </si>
  <si>
    <t xml:space="preserve"> Medelyno seniūnija</t>
  </si>
  <si>
    <t>Rėkyvos seniūnija</t>
  </si>
  <si>
    <t>* patvirtinta Šiaulių miesto savivaldybės administracijos direktoriaus 2016-10-28  įsakymu Nr. A -1473</t>
  </si>
  <si>
    <t>UAB "Busturas"</t>
  </si>
  <si>
    <t xml:space="preserve">Sukurti vieningą ir saugų susisiekimo tinklą </t>
  </si>
  <si>
    <t>05 06 20</t>
  </si>
  <si>
    <t>Prisikėlimo aikštės, jos jungčių ir prieigų rekonstrukcija</t>
  </si>
  <si>
    <t>Parengtas darbo projektas</t>
  </si>
  <si>
    <t xml:space="preserve">Atlika rangos darbų, proc. </t>
  </si>
  <si>
    <t>90420</t>
  </si>
  <si>
    <t xml:space="preserve">05 06 20 </t>
  </si>
  <si>
    <t xml:space="preserve">05 06 07 </t>
  </si>
  <si>
    <t xml:space="preserve">Sutvarkyta, suremontuota kiemų įvažiavimų danga, proc. </t>
  </si>
  <si>
    <t>Elektromobilių įkrovimo prieigų tinklo kūrimas</t>
  </si>
  <si>
    <t>16</t>
  </si>
  <si>
    <t>įrengtos elektromobilių įkrovimo prieigos, vnt</t>
  </si>
  <si>
    <r>
      <t xml:space="preserve"> </t>
    </r>
    <r>
      <rPr>
        <b/>
        <sz val="12"/>
        <rFont val="Times New Roman"/>
        <family val="1"/>
        <charset val="186"/>
      </rPr>
      <t>Modernizuoti miesto gyvenamųjų rajonų infrastruktūrą, užtikrinti  komunalinių paslaugų teikimo infrastruktūros objektų  priežiūrą, remontą  bei šių paslaugų teikimo kokybę</t>
    </r>
  </si>
  <si>
    <t>Bendras rekonstruotos  Pakruojo g. nuo Tilžės g. iki J. Basanavičiaus g. ilgis, km</t>
  </si>
  <si>
    <t>parengta techninė dokumentacija, vnt</t>
  </si>
  <si>
    <t>Savivaldybės strateginis tikslas 03. Kurti kokybišką gyvenamąją aplinką</t>
  </si>
  <si>
    <t xml:space="preserve">07 20 </t>
  </si>
  <si>
    <t>Darnus judumas ir kasdienių kelionių modeliavimas Baltijos jūros miestuose</t>
  </si>
  <si>
    <t>17</t>
  </si>
  <si>
    <t>Atliktas kasdienių kelionių įpročių monitoringas ir  pokyčių modeliavimas bei parengtas veiksmų planas</t>
  </si>
  <si>
    <t xml:space="preserve">FINANSAVIMO ŠALTINIŲ SUVESTINĖ </t>
  </si>
  <si>
    <t>tūkst. Eur</t>
  </si>
  <si>
    <t xml:space="preserve">05 07 20 </t>
  </si>
  <si>
    <t>Aplinkos tvarkymas ir infrastruktūros objektų priežiūra ir remontas</t>
  </si>
  <si>
    <t>P. Višinskio gatvės viešųjų erdvių pritaikymas jaunimo poreikiams</t>
  </si>
  <si>
    <t>SP Lik</t>
  </si>
  <si>
    <t>2018 metais patvirtinti asignavimai</t>
  </si>
  <si>
    <t>2019 metais patvirtinti asignavimai</t>
  </si>
  <si>
    <t>VB (KPP)</t>
  </si>
  <si>
    <t>Iš viso 04 programai  (1 eilutė + 2 eilutė)</t>
  </si>
  <si>
    <t>Tvarkomi takai, privažiavimai, km</t>
  </si>
  <si>
    <t>Sutvarkytos paviršinės nuotekos kapinių kvartaluose, vnt.</t>
  </si>
  <si>
    <t>Įgyvendinti kolumbariumo statybos II etapo darbai</t>
  </si>
  <si>
    <t>Kolumbariumo priežiūra (kolumbariumo ir takų valymas),proc.</t>
  </si>
  <si>
    <t>Įgyvendinti Daušiškių kapinių įrengimo darbai (privažiavimo kelias) proc.</t>
  </si>
  <si>
    <t xml:space="preserve">Rekonstruotos  šviesoforinio reguliavimo sankryžos Pramonės - Serbentų g.; Architektų - Jablonskio g. ; Tilžės - Vytauto g. , vnt. </t>
  </si>
  <si>
    <r>
      <t xml:space="preserve">Atlikti suplanuoti gatvių apšvietimo </t>
    </r>
    <r>
      <rPr>
        <sz val="12"/>
        <rFont val="Times New Roman"/>
        <family val="1"/>
        <charset val="128"/>
      </rPr>
      <t xml:space="preserve">oro linijų  pakeitimo į oro kabelines darbai vnt. / avarinių gelžbetoninių atramų  keitimo, apšvietimo įrengimo darbai, vnt. </t>
    </r>
  </si>
  <si>
    <t>5 /    50</t>
  </si>
  <si>
    <t>10 /  50</t>
  </si>
  <si>
    <t>10 /   50</t>
  </si>
  <si>
    <t>4 /      4</t>
  </si>
  <si>
    <t xml:space="preserve">Atlikti suplanuoti miesto gatvių esminio pagerinimo darbai (Tilžės g., J.Basanavičiaus g., Vytauto g., žiedinė sankryža Lyros/Gardino g.), minkšto asfalto dangos įrengimo darbai, šaligatvių ir takų kapitalinio remonto darbai (įskaitant ir techninių projektų parengimą), proc. </t>
  </si>
  <si>
    <t>4 /        4</t>
  </si>
  <si>
    <t>SB lik.</t>
  </si>
  <si>
    <t xml:space="preserve">Apmokėta skola už Dvaro g. atliktus darbus proc. </t>
  </si>
  <si>
    <t>Miesto komunalinio ūkio priežiūros: gatvių apšvietimo ir reguliavimo, gatvių, šaligatvių, aikštelių, takų priežiūros ir remonto užtikrinimas, saugių eismo priemonių diegimas, proc.</t>
  </si>
  <si>
    <t>SB(LIK)</t>
  </si>
  <si>
    <t>Įrengtas pėsčiųjų takas (nuo Šiaulių arenos iki Architektų g. ir iki Gardino g.)</t>
  </si>
  <si>
    <r>
      <t>Parengti techniniai projektai, įrengtos žvyruotos gatvės : (nauja statyba: Kalniškių, Daumanto, Traidenio, Lizdeikos g.) / išasfaltuotos miesto gatvės :</t>
    </r>
    <r>
      <rPr>
        <sz val="12"/>
        <rFont val="Times New Roman"/>
        <family val="1"/>
        <charset val="186"/>
      </rPr>
      <t xml:space="preserve">  Padirsių, Linkuvos, Dotnuvos, Paprūdžio, vnt.  </t>
    </r>
  </si>
  <si>
    <t>VB(KPP)</t>
  </si>
  <si>
    <t>PS</t>
  </si>
  <si>
    <t>SP (LIK.)</t>
  </si>
  <si>
    <t xml:space="preserve"> 20  144127993 </t>
  </si>
  <si>
    <t>20  05 06 07</t>
  </si>
  <si>
    <t>SB(PS)</t>
  </si>
  <si>
    <t>Paskolų lėšos SB(PS)</t>
  </si>
  <si>
    <t>PATVIRTINTA</t>
  </si>
  <si>
    <t xml:space="preserve">Šiaulių miesto savivaldybės tarybos </t>
  </si>
  <si>
    <t>2017 m. vasario 2 d. sprendimu Nr. T-4</t>
  </si>
  <si>
    <t xml:space="preserve">(Šiaulių miesto savivaldybės tarybos </t>
  </si>
  <si>
    <t>2017 m. gruodžio 21 d. sprendimo Nr. T- 432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</si>
</sst>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>
    <font>
      <sz val="10"/>
      <name val="Arial"/>
      <family val="2"/>
      <charset val="186"/>
    </font>
    <font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Lucida Sans Unicode"/>
      <family val="2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4"/>
      <name val="Times New Roman"/>
      <family val="1"/>
      <charset val="186"/>
    </font>
    <font>
      <b/>
      <sz val="14"/>
      <name val="Times New Roman"/>
      <family val="1"/>
      <charset val="186"/>
    </font>
    <font>
      <sz val="12"/>
      <name val="Times New Roman"/>
      <family val="1"/>
      <charset val="186"/>
    </font>
    <font>
      <sz val="12"/>
      <name val="Lucida Sans Unicode"/>
      <family val="2"/>
      <charset val="186"/>
    </font>
    <font>
      <sz val="12"/>
      <name val="Times New Roman"/>
      <family val="1"/>
      <charset val="128"/>
    </font>
    <font>
      <sz val="12"/>
      <name val="Arial"/>
      <family val="2"/>
      <charset val="186"/>
    </font>
    <font>
      <strike/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sz val="12"/>
      <color rgb="FF0070C0"/>
      <name val="Times New Roman"/>
      <family val="1"/>
      <charset val="186"/>
    </font>
    <font>
      <b/>
      <sz val="12"/>
      <color rgb="FF00B05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44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 tint="-4.9989318521683403E-2"/>
        <bgColor indexed="22"/>
      </patternFill>
    </fill>
    <fill>
      <patternFill patternType="solid">
        <fgColor theme="0"/>
        <bgColor indexed="22"/>
      </patternFill>
    </fill>
    <fill>
      <patternFill patternType="solid">
        <fgColor rgb="FFFF99CC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22"/>
      </patternFill>
    </fill>
    <fill>
      <patternFill patternType="solid">
        <fgColor theme="0" tint="-0.249977111117893"/>
        <bgColor indexed="26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3">
    <xf numFmtId="0" fontId="0" fillId="0" borderId="0"/>
    <xf numFmtId="0" fontId="8" fillId="0" borderId="0"/>
    <xf numFmtId="0" fontId="16" fillId="0" borderId="0"/>
  </cellStyleXfs>
  <cellXfs count="618">
    <xf numFmtId="0" fontId="0" fillId="0" borderId="0" xfId="0"/>
    <xf numFmtId="0" fontId="1" fillId="0" borderId="0" xfId="1" applyFont="1" applyAlignment="1">
      <alignment vertical="top"/>
    </xf>
    <xf numFmtId="0" fontId="1" fillId="0" borderId="0" xfId="1" applyFont="1" applyBorder="1" applyAlignment="1">
      <alignment vertical="top"/>
    </xf>
    <xf numFmtId="0" fontId="1" fillId="0" borderId="0" xfId="1" applyFont="1" applyBorder="1" applyAlignment="1">
      <alignment horizontal="left" vertical="top"/>
    </xf>
    <xf numFmtId="49" fontId="1" fillId="0" borderId="0" xfId="1" applyNumberFormat="1" applyFont="1" applyBorder="1" applyAlignment="1" applyProtection="1">
      <alignment vertical="top"/>
      <protection locked="0"/>
    </xf>
    <xf numFmtId="0" fontId="1" fillId="0" borderId="0" xfId="1" applyFont="1" applyBorder="1" applyAlignment="1" applyProtection="1">
      <alignment vertical="top"/>
      <protection locked="0"/>
    </xf>
    <xf numFmtId="0" fontId="1" fillId="0" borderId="0" xfId="1" applyFont="1" applyFill="1" applyBorder="1" applyAlignment="1">
      <alignment vertical="top"/>
    </xf>
    <xf numFmtId="0" fontId="9" fillId="9" borderId="0" xfId="1" applyFont="1" applyFill="1" applyBorder="1" applyAlignment="1">
      <alignment horizontal="center" vertical="top"/>
    </xf>
    <xf numFmtId="49" fontId="9" fillId="9" borderId="0" xfId="1" applyNumberFormat="1" applyFont="1" applyFill="1" applyBorder="1" applyAlignment="1" applyProtection="1">
      <alignment horizontal="center" vertical="top"/>
      <protection locked="0"/>
    </xf>
    <xf numFmtId="0" fontId="9" fillId="9" borderId="0" xfId="1" applyFont="1" applyFill="1" applyBorder="1" applyAlignment="1" applyProtection="1">
      <alignment horizontal="center" vertical="top"/>
      <protection locked="0"/>
    </xf>
    <xf numFmtId="0" fontId="9" fillId="9" borderId="0" xfId="1" applyFont="1" applyFill="1" applyBorder="1" applyAlignment="1">
      <alignment horizontal="center" vertical="top" wrapText="1"/>
    </xf>
    <xf numFmtId="0" fontId="10" fillId="9" borderId="0" xfId="1" applyFont="1" applyFill="1" applyBorder="1" applyAlignment="1">
      <alignment horizontal="left" vertical="top"/>
    </xf>
    <xf numFmtId="0" fontId="10" fillId="9" borderId="1" xfId="1" applyFont="1" applyFill="1" applyBorder="1" applyAlignment="1">
      <alignment horizontal="center" vertical="top"/>
    </xf>
    <xf numFmtId="0" fontId="8" fillId="0" borderId="0" xfId="1" applyFont="1"/>
    <xf numFmtId="0" fontId="8" fillId="0" borderId="0" xfId="1" applyFont="1" applyProtection="1">
      <protection locked="0"/>
    </xf>
    <xf numFmtId="0" fontId="8" fillId="0" borderId="0" xfId="1" applyFont="1" applyFill="1"/>
    <xf numFmtId="0" fontId="1" fillId="10" borderId="0" xfId="1" applyFont="1" applyFill="1" applyBorder="1" applyAlignment="1">
      <alignment vertical="top"/>
    </xf>
    <xf numFmtId="49" fontId="1" fillId="10" borderId="0" xfId="1" applyNumberFormat="1" applyFont="1" applyFill="1" applyBorder="1" applyAlignment="1" applyProtection="1">
      <alignment vertical="top"/>
      <protection locked="0"/>
    </xf>
    <xf numFmtId="0" fontId="1" fillId="10" borderId="0" xfId="1" applyFont="1" applyFill="1" applyBorder="1" applyAlignment="1" applyProtection="1">
      <alignment vertical="top"/>
      <protection locked="0"/>
    </xf>
    <xf numFmtId="0" fontId="9" fillId="10" borderId="0" xfId="1" applyFont="1" applyFill="1" applyBorder="1" applyAlignment="1">
      <alignment vertical="top"/>
    </xf>
    <xf numFmtId="0" fontId="9" fillId="11" borderId="0" xfId="1" applyFont="1" applyFill="1" applyBorder="1" applyAlignment="1">
      <alignment horizontal="center" vertical="top"/>
    </xf>
    <xf numFmtId="0" fontId="9" fillId="11" borderId="0" xfId="1" applyFont="1" applyFill="1" applyBorder="1" applyAlignment="1" applyProtection="1">
      <alignment horizontal="center" vertical="top"/>
      <protection locked="0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Fill="1" applyBorder="1" applyAlignment="1">
      <alignment vertical="top"/>
    </xf>
    <xf numFmtId="0" fontId="6" fillId="0" borderId="0" xfId="1" applyFont="1" applyFill="1"/>
    <xf numFmtId="0" fontId="5" fillId="9" borderId="0" xfId="1" applyFont="1" applyFill="1" applyBorder="1" applyAlignment="1">
      <alignment horizontal="center" vertical="top"/>
    </xf>
    <xf numFmtId="0" fontId="5" fillId="10" borderId="0" xfId="1" applyFont="1" applyFill="1" applyBorder="1" applyAlignment="1">
      <alignment vertical="top"/>
    </xf>
    <xf numFmtId="0" fontId="5" fillId="0" borderId="0" xfId="1" applyFont="1" applyBorder="1" applyAlignment="1">
      <alignment vertical="top"/>
    </xf>
    <xf numFmtId="0" fontId="6" fillId="0" borderId="0" xfId="1" applyFont="1"/>
    <xf numFmtId="0" fontId="5" fillId="0" borderId="0" xfId="1" applyFont="1" applyBorder="1" applyAlignment="1">
      <alignment horizontal="left" vertical="top"/>
    </xf>
    <xf numFmtId="0" fontId="17" fillId="0" borderId="0" xfId="1" applyFont="1" applyBorder="1" applyAlignment="1">
      <alignment vertical="top"/>
    </xf>
    <xf numFmtId="0" fontId="9" fillId="12" borderId="0" xfId="1" applyFont="1" applyFill="1" applyBorder="1" applyAlignment="1">
      <alignment horizontal="center" vertical="top"/>
    </xf>
    <xf numFmtId="0" fontId="1" fillId="12" borderId="0" xfId="1" applyFont="1" applyFill="1" applyBorder="1" applyAlignment="1">
      <alignment vertical="top"/>
    </xf>
    <xf numFmtId="0" fontId="18" fillId="0" borderId="0" xfId="1" applyFont="1" applyFill="1" applyBorder="1" applyAlignment="1">
      <alignment vertical="top"/>
    </xf>
    <xf numFmtId="0" fontId="19" fillId="0" borderId="0" xfId="1" applyFont="1" applyFill="1" applyBorder="1" applyAlignment="1">
      <alignment vertical="top"/>
    </xf>
    <xf numFmtId="0" fontId="11" fillId="0" borderId="0" xfId="1" applyFont="1" applyBorder="1"/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49" fontId="11" fillId="0" borderId="1" xfId="1" applyNumberFormat="1" applyFont="1" applyBorder="1" applyAlignment="1">
      <alignment horizontal="center" vertical="top" wrapText="1"/>
    </xf>
    <xf numFmtId="0" fontId="11" fillId="0" borderId="0" xfId="1" applyFont="1" applyAlignment="1">
      <alignment horizontal="center"/>
    </xf>
    <xf numFmtId="0" fontId="11" fillId="0" borderId="2" xfId="1" applyFont="1" applyBorder="1" applyAlignment="1">
      <alignment horizontal="center" vertical="top" wrapText="1"/>
    </xf>
    <xf numFmtId="0" fontId="11" fillId="0" borderId="3" xfId="1" applyFont="1" applyBorder="1" applyAlignment="1">
      <alignment vertical="top"/>
    </xf>
    <xf numFmtId="49" fontId="4" fillId="2" borderId="2" xfId="1" applyNumberFormat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 vertical="top"/>
    </xf>
    <xf numFmtId="49" fontId="4" fillId="3" borderId="2" xfId="1" applyNumberFormat="1" applyFont="1" applyFill="1" applyBorder="1" applyAlignment="1">
      <alignment horizontal="center" vertical="top"/>
    </xf>
    <xf numFmtId="0" fontId="11" fillId="0" borderId="2" xfId="1" applyFont="1" applyFill="1" applyBorder="1" applyAlignment="1">
      <alignment horizontal="left" vertical="top" wrapText="1"/>
    </xf>
    <xf numFmtId="0" fontId="11" fillId="12" borderId="2" xfId="1" applyFont="1" applyFill="1" applyBorder="1" applyAlignment="1">
      <alignment horizontal="left" vertical="top" wrapText="1"/>
    </xf>
    <xf numFmtId="49" fontId="4" fillId="2" borderId="2" xfId="1" applyNumberFormat="1" applyFont="1" applyFill="1" applyBorder="1" applyAlignment="1" applyProtection="1">
      <alignment horizontal="center" vertical="top"/>
      <protection locked="0"/>
    </xf>
    <xf numFmtId="49" fontId="4" fillId="3" borderId="2" xfId="1" applyNumberFormat="1" applyFont="1" applyFill="1" applyBorder="1" applyAlignment="1" applyProtection="1">
      <alignment horizontal="center" vertical="top"/>
      <protection locked="0"/>
    </xf>
    <xf numFmtId="0" fontId="11" fillId="12" borderId="4" xfId="1" applyFont="1" applyFill="1" applyBorder="1" applyAlignment="1" applyProtection="1">
      <alignment horizontal="left" vertical="top" wrapText="1"/>
      <protection locked="0"/>
    </xf>
    <xf numFmtId="164" fontId="11" fillId="0" borderId="5" xfId="0" applyNumberFormat="1" applyFont="1" applyFill="1" applyBorder="1" applyAlignment="1">
      <alignment horizontal="center" vertical="center"/>
    </xf>
    <xf numFmtId="164" fontId="18" fillId="0" borderId="5" xfId="0" applyNumberFormat="1" applyFont="1" applyFill="1" applyBorder="1" applyAlignment="1">
      <alignment horizontal="center" vertical="center"/>
    </xf>
    <xf numFmtId="0" fontId="11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/>
    </xf>
    <xf numFmtId="164" fontId="11" fillId="13" borderId="5" xfId="1" applyNumberFormat="1" applyFont="1" applyFill="1" applyBorder="1" applyAlignment="1">
      <alignment horizontal="center" vertical="center"/>
    </xf>
    <xf numFmtId="164" fontId="11" fillId="12" borderId="2" xfId="1" applyNumberFormat="1" applyFont="1" applyFill="1" applyBorder="1" applyAlignment="1">
      <alignment horizontal="center" vertical="center"/>
    </xf>
    <xf numFmtId="0" fontId="11" fillId="12" borderId="4" xfId="1" applyFont="1" applyFill="1" applyBorder="1" applyAlignment="1">
      <alignment horizontal="left" vertical="top" wrapText="1"/>
    </xf>
    <xf numFmtId="0" fontId="11" fillId="12" borderId="5" xfId="1" applyFont="1" applyFill="1" applyBorder="1" applyAlignment="1">
      <alignment vertical="top" wrapText="1"/>
    </xf>
    <xf numFmtId="0" fontId="11" fillId="12" borderId="1" xfId="1" applyNumberFormat="1" applyFont="1" applyFill="1" applyBorder="1" applyAlignment="1">
      <alignment horizontal="center" vertical="center" wrapText="1"/>
    </xf>
    <xf numFmtId="0" fontId="11" fillId="14" borderId="1" xfId="1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left" vertical="top" wrapText="1"/>
    </xf>
    <xf numFmtId="49" fontId="4" fillId="2" borderId="6" xfId="1" applyNumberFormat="1" applyFont="1" applyFill="1" applyBorder="1" applyAlignment="1">
      <alignment horizontal="center" vertical="top"/>
    </xf>
    <xf numFmtId="49" fontId="11" fillId="0" borderId="2" xfId="1" applyNumberFormat="1" applyFont="1" applyFill="1" applyBorder="1" applyAlignment="1">
      <alignment horizontal="center" vertical="top"/>
    </xf>
    <xf numFmtId="164" fontId="11" fillId="0" borderId="2" xfId="1" applyNumberFormat="1" applyFont="1" applyFill="1" applyBorder="1" applyAlignment="1">
      <alignment horizontal="left" vertical="top" wrapText="1"/>
    </xf>
    <xf numFmtId="0" fontId="11" fillId="4" borderId="2" xfId="1" applyFont="1" applyFill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center" vertical="center"/>
    </xf>
    <xf numFmtId="164" fontId="11" fillId="13" borderId="5" xfId="0" applyNumberFormat="1" applyFont="1" applyFill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8" fillId="0" borderId="5" xfId="1" applyNumberFormat="1" applyFont="1" applyFill="1" applyBorder="1" applyAlignment="1">
      <alignment horizontal="center" vertical="center"/>
    </xf>
    <xf numFmtId="164" fontId="11" fillId="15" borderId="5" xfId="0" applyNumberFormat="1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/>
    </xf>
    <xf numFmtId="164" fontId="15" fillId="12" borderId="2" xfId="0" applyNumberFormat="1" applyFont="1" applyFill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 vertical="center"/>
    </xf>
    <xf numFmtId="164" fontId="11" fillId="13" borderId="8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9" fontId="4" fillId="3" borderId="9" xfId="1" applyNumberFormat="1" applyFont="1" applyFill="1" applyBorder="1" applyAlignment="1">
      <alignment horizontal="center" vertical="top"/>
    </xf>
    <xf numFmtId="164" fontId="4" fillId="3" borderId="10" xfId="1" applyNumberFormat="1" applyFont="1" applyFill="1" applyBorder="1" applyAlignment="1">
      <alignment horizontal="center" vertical="center"/>
    </xf>
    <xf numFmtId="164" fontId="4" fillId="5" borderId="5" xfId="1" applyNumberFormat="1" applyFont="1" applyFill="1" applyBorder="1" applyAlignment="1">
      <alignment horizontal="center" vertical="center"/>
    </xf>
    <xf numFmtId="0" fontId="11" fillId="0" borderId="0" xfId="1" applyFont="1" applyBorder="1" applyAlignment="1">
      <alignment vertical="top"/>
    </xf>
    <xf numFmtId="0" fontId="11" fillId="0" borderId="6" xfId="1" applyFont="1" applyBorder="1" applyAlignment="1">
      <alignment horizontal="center" vertical="center"/>
    </xf>
    <xf numFmtId="164" fontId="11" fillId="12" borderId="6" xfId="0" applyNumberFormat="1" applyFont="1" applyFill="1" applyBorder="1" applyAlignment="1">
      <alignment horizontal="center" vertical="center"/>
    </xf>
    <xf numFmtId="0" fontId="14" fillId="0" borderId="0" xfId="0" applyFont="1"/>
    <xf numFmtId="0" fontId="11" fillId="0" borderId="2" xfId="1" applyFont="1" applyBorder="1" applyAlignment="1">
      <alignment vertical="center"/>
    </xf>
    <xf numFmtId="164" fontId="4" fillId="6" borderId="2" xfId="1" applyNumberFormat="1" applyFont="1" applyFill="1" applyBorder="1" applyAlignment="1">
      <alignment horizontal="center" vertical="center"/>
    </xf>
    <xf numFmtId="164" fontId="11" fillId="12" borderId="2" xfId="0" applyNumberFormat="1" applyFont="1" applyFill="1" applyBorder="1" applyAlignment="1">
      <alignment horizontal="center" vertical="center"/>
    </xf>
    <xf numFmtId="164" fontId="11" fillId="12" borderId="2" xfId="1" applyNumberFormat="1" applyFont="1" applyFill="1" applyBorder="1" applyAlignment="1">
      <alignment horizontal="center" vertical="center" wrapText="1"/>
    </xf>
    <xf numFmtId="0" fontId="0" fillId="0" borderId="11" xfId="0" applyBorder="1"/>
    <xf numFmtId="0" fontId="11" fillId="0" borderId="4" xfId="1" applyFont="1" applyBorder="1" applyAlignment="1">
      <alignment vertical="top" textRotation="90"/>
    </xf>
    <xf numFmtId="0" fontId="11" fillId="0" borderId="12" xfId="1" applyFont="1" applyBorder="1" applyAlignment="1">
      <alignment vertical="top" textRotation="90"/>
    </xf>
    <xf numFmtId="0" fontId="11" fillId="0" borderId="6" xfId="1" applyFont="1" applyBorder="1" applyAlignment="1">
      <alignment vertical="top" textRotation="90"/>
    </xf>
    <xf numFmtId="0" fontId="7" fillId="0" borderId="13" xfId="0" applyFont="1" applyBorder="1" applyAlignment="1">
      <alignment horizontal="center" vertical="center" wrapText="1"/>
    </xf>
    <xf numFmtId="164" fontId="2" fillId="11" borderId="13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5" fillId="0" borderId="13" xfId="0" applyNumberFormat="1" applyFont="1" applyBorder="1" applyAlignment="1">
      <alignment horizontal="center" vertical="center"/>
    </xf>
    <xf numFmtId="164" fontId="2" fillId="16" borderId="13" xfId="0" applyNumberFormat="1" applyFont="1" applyFill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164" fontId="11" fillId="13" borderId="5" xfId="1" applyNumberFormat="1" applyFont="1" applyFill="1" applyBorder="1" applyAlignment="1">
      <alignment horizontal="center" vertical="center" wrapText="1"/>
    </xf>
    <xf numFmtId="164" fontId="4" fillId="17" borderId="5" xfId="1" applyNumberFormat="1" applyFont="1" applyFill="1" applyBorder="1" applyAlignment="1">
      <alignment horizontal="center" vertical="center"/>
    </xf>
    <xf numFmtId="164" fontId="4" fillId="3" borderId="5" xfId="1" applyNumberFormat="1" applyFont="1" applyFill="1" applyBorder="1" applyAlignment="1" applyProtection="1">
      <alignment horizontal="center" vertical="center"/>
      <protection locked="0"/>
    </xf>
    <xf numFmtId="164" fontId="4" fillId="7" borderId="7" xfId="1" applyNumberFormat="1" applyFont="1" applyFill="1" applyBorder="1" applyAlignment="1" applyProtection="1">
      <alignment horizontal="center" vertical="center"/>
      <protection locked="0"/>
    </xf>
    <xf numFmtId="164" fontId="11" fillId="13" borderId="1" xfId="1" applyNumberFormat="1" applyFont="1" applyFill="1" applyBorder="1" applyAlignment="1" applyProtection="1">
      <alignment horizontal="center" vertical="center" wrapText="1"/>
      <protection locked="0"/>
    </xf>
    <xf numFmtId="164" fontId="11" fillId="13" borderId="6" xfId="1" applyNumberFormat="1" applyFont="1" applyFill="1" applyBorder="1" applyAlignment="1" applyProtection="1">
      <alignment horizontal="center" vertical="center" wrapText="1"/>
      <protection locked="0"/>
    </xf>
    <xf numFmtId="164" fontId="4" fillId="3" borderId="5" xfId="1" applyNumberFormat="1" applyFont="1" applyFill="1" applyBorder="1" applyAlignment="1">
      <alignment horizontal="center" vertical="center"/>
    </xf>
    <xf numFmtId="164" fontId="4" fillId="6" borderId="5" xfId="1" applyNumberFormat="1" applyFont="1" applyFill="1" applyBorder="1" applyAlignment="1">
      <alignment horizontal="center" vertical="center"/>
    </xf>
    <xf numFmtId="164" fontId="11" fillId="13" borderId="7" xfId="1" applyNumberFormat="1" applyFont="1" applyFill="1" applyBorder="1" applyAlignment="1">
      <alignment horizontal="center" vertical="center"/>
    </xf>
    <xf numFmtId="164" fontId="11" fillId="13" borderId="1" xfId="1" applyNumberFormat="1" applyFont="1" applyFill="1" applyBorder="1" applyAlignment="1">
      <alignment horizontal="center" vertical="center"/>
    </xf>
    <xf numFmtId="164" fontId="11" fillId="15" borderId="5" xfId="1" applyNumberFormat="1" applyFont="1" applyFill="1" applyBorder="1" applyAlignment="1">
      <alignment horizontal="center" vertical="center"/>
    </xf>
    <xf numFmtId="164" fontId="4" fillId="17" borderId="7" xfId="1" applyNumberFormat="1" applyFont="1" applyFill="1" applyBorder="1" applyAlignment="1">
      <alignment horizontal="center" vertical="center"/>
    </xf>
    <xf numFmtId="164" fontId="4" fillId="3" borderId="9" xfId="1" applyNumberFormat="1" applyFont="1" applyFill="1" applyBorder="1" applyAlignment="1">
      <alignment horizontal="center" vertical="center"/>
    </xf>
    <xf numFmtId="164" fontId="4" fillId="2" borderId="5" xfId="1" applyNumberFormat="1" applyFont="1" applyFill="1" applyBorder="1" applyAlignment="1">
      <alignment horizontal="center" vertical="center"/>
    </xf>
    <xf numFmtId="164" fontId="4" fillId="7" borderId="15" xfId="1" applyNumberFormat="1" applyFont="1" applyFill="1" applyBorder="1" applyAlignment="1">
      <alignment horizontal="center" vertical="center"/>
    </xf>
    <xf numFmtId="164" fontId="4" fillId="7" borderId="2" xfId="0" applyNumberFormat="1" applyFont="1" applyFill="1" applyBorder="1" applyAlignment="1">
      <alignment horizontal="center" vertical="center"/>
    </xf>
    <xf numFmtId="164" fontId="11" fillId="7" borderId="2" xfId="1" applyNumberFormat="1" applyFont="1" applyFill="1" applyBorder="1" applyAlignment="1">
      <alignment horizontal="center" vertical="center"/>
    </xf>
    <xf numFmtId="164" fontId="4" fillId="11" borderId="5" xfId="1" applyNumberFormat="1" applyFont="1" applyFill="1" applyBorder="1" applyAlignment="1">
      <alignment horizontal="center" vertical="center"/>
    </xf>
    <xf numFmtId="164" fontId="4" fillId="6" borderId="16" xfId="1" applyNumberFormat="1" applyFont="1" applyFill="1" applyBorder="1" applyAlignment="1">
      <alignment horizontal="center" vertical="center"/>
    </xf>
    <xf numFmtId="164" fontId="4" fillId="18" borderId="1" xfId="1" applyNumberFormat="1" applyFont="1" applyFill="1" applyBorder="1" applyAlignment="1">
      <alignment horizontal="center" vertical="center"/>
    </xf>
    <xf numFmtId="164" fontId="4" fillId="6" borderId="1" xfId="1" applyNumberFormat="1" applyFont="1" applyFill="1" applyBorder="1" applyAlignment="1">
      <alignment horizontal="center" vertical="center"/>
    </xf>
    <xf numFmtId="0" fontId="14" fillId="12" borderId="0" xfId="0" applyFont="1" applyFill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164" fontId="11" fillId="4" borderId="7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11" fillId="14" borderId="4" xfId="0" applyNumberFormat="1" applyFont="1" applyFill="1" applyBorder="1" applyAlignment="1">
      <alignment horizontal="center" vertical="center" wrapText="1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1" fillId="12" borderId="5" xfId="0" applyNumberFormat="1" applyFont="1" applyFill="1" applyBorder="1" applyAlignment="1">
      <alignment horizontal="center" vertical="center"/>
    </xf>
    <xf numFmtId="164" fontId="4" fillId="7" borderId="5" xfId="1" applyNumberFormat="1" applyFont="1" applyFill="1" applyBorder="1" applyAlignment="1" applyProtection="1">
      <alignment horizontal="center" vertical="center"/>
      <protection locked="0"/>
    </xf>
    <xf numFmtId="164" fontId="11" fillId="14" borderId="5" xfId="0" applyNumberFormat="1" applyFont="1" applyFill="1" applyBorder="1" applyAlignment="1">
      <alignment horizontal="center" vertical="center"/>
    </xf>
    <xf numFmtId="164" fontId="11" fillId="14" borderId="17" xfId="1" applyNumberFormat="1" applyFont="1" applyFill="1" applyBorder="1" applyAlignment="1" applyProtection="1">
      <alignment horizontal="center" vertical="center"/>
      <protection locked="0"/>
    </xf>
    <xf numFmtId="164" fontId="11" fillId="14" borderId="2" xfId="1" applyNumberFormat="1" applyFont="1" applyFill="1" applyBorder="1" applyAlignment="1" applyProtection="1">
      <alignment horizontal="center" vertical="center" wrapText="1"/>
      <protection locked="0"/>
    </xf>
    <xf numFmtId="164" fontId="11" fillId="14" borderId="5" xfId="1" applyNumberFormat="1" applyFont="1" applyFill="1" applyBorder="1" applyAlignment="1" applyProtection="1">
      <alignment horizontal="center" vertical="center"/>
      <protection locked="0"/>
    </xf>
    <xf numFmtId="164" fontId="11" fillId="14" borderId="2" xfId="1" applyNumberFormat="1" applyFont="1" applyFill="1" applyBorder="1" applyAlignment="1" applyProtection="1">
      <alignment horizontal="center" vertical="center"/>
      <protection locked="0"/>
    </xf>
    <xf numFmtId="164" fontId="11" fillId="12" borderId="5" xfId="1" applyNumberFormat="1" applyFont="1" applyFill="1" applyBorder="1" applyAlignment="1">
      <alignment horizontal="center" vertical="center"/>
    </xf>
    <xf numFmtId="164" fontId="11" fillId="0" borderId="5" xfId="1" applyNumberFormat="1" applyFont="1" applyBorder="1" applyAlignment="1">
      <alignment horizontal="center" vertical="center"/>
    </xf>
    <xf numFmtId="164" fontId="11" fillId="14" borderId="2" xfId="1" applyNumberFormat="1" applyFont="1" applyFill="1" applyBorder="1" applyAlignment="1">
      <alignment horizontal="center" vertical="center" wrapText="1"/>
    </xf>
    <xf numFmtId="164" fontId="11" fillId="4" borderId="5" xfId="1" applyNumberFormat="1" applyFont="1" applyFill="1" applyBorder="1" applyAlignment="1">
      <alignment horizontal="center" vertical="center"/>
    </xf>
    <xf numFmtId="164" fontId="11" fillId="14" borderId="2" xfId="0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 vertical="center"/>
    </xf>
    <xf numFmtId="164" fontId="20" fillId="0" borderId="5" xfId="1" applyNumberFormat="1" applyFont="1" applyFill="1" applyBorder="1" applyAlignment="1">
      <alignment horizontal="center" vertical="center"/>
    </xf>
    <xf numFmtId="164" fontId="18" fillId="0" borderId="2" xfId="1" applyNumberFormat="1" applyFont="1" applyFill="1" applyBorder="1" applyAlignment="1">
      <alignment horizontal="center" vertical="center"/>
    </xf>
    <xf numFmtId="164" fontId="11" fillId="14" borderId="5" xfId="0" applyNumberFormat="1" applyFont="1" applyFill="1" applyBorder="1" applyAlignment="1">
      <alignment horizontal="center" vertical="center" wrapText="1"/>
    </xf>
    <xf numFmtId="164" fontId="11" fillId="4" borderId="5" xfId="1" applyNumberFormat="1" applyFont="1" applyFill="1" applyBorder="1" applyAlignment="1">
      <alignment horizontal="center" vertical="center" wrapText="1"/>
    </xf>
    <xf numFmtId="164" fontId="11" fillId="14" borderId="2" xfId="0" applyNumberFormat="1" applyFont="1" applyFill="1" applyBorder="1" applyAlignment="1">
      <alignment horizontal="center" vertical="center" wrapText="1"/>
    </xf>
    <xf numFmtId="164" fontId="11" fillId="4" borderId="2" xfId="1" applyNumberFormat="1" applyFont="1" applyFill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20" fillId="12" borderId="5" xfId="0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4" fontId="4" fillId="19" borderId="1" xfId="1" applyNumberFormat="1" applyFont="1" applyFill="1" applyBorder="1" applyAlignment="1">
      <alignment horizontal="center" vertical="center"/>
    </xf>
    <xf numFmtId="164" fontId="11" fillId="14" borderId="2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center" vertical="center" wrapText="1"/>
    </xf>
    <xf numFmtId="0" fontId="11" fillId="1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4" fillId="11" borderId="10" xfId="0" applyFont="1" applyFill="1" applyBorder="1" applyAlignment="1">
      <alignment horizontal="center" vertical="center"/>
    </xf>
    <xf numFmtId="164" fontId="4" fillId="11" borderId="0" xfId="0" applyNumberFormat="1" applyFont="1" applyFill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4" fillId="11" borderId="18" xfId="0" applyFont="1" applyFill="1" applyBorder="1" applyAlignment="1">
      <alignment horizontal="center" vertical="center"/>
    </xf>
    <xf numFmtId="164" fontId="4" fillId="16" borderId="19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16" borderId="1" xfId="0" applyNumberFormat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textRotation="90"/>
    </xf>
    <xf numFmtId="0" fontId="11" fillId="14" borderId="13" xfId="1" applyFont="1" applyFill="1" applyBorder="1" applyAlignment="1" applyProtection="1">
      <alignment vertical="top" wrapText="1"/>
      <protection locked="0"/>
    </xf>
    <xf numFmtId="164" fontId="11" fillId="14" borderId="5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4" xfId="1" applyFont="1" applyFill="1" applyBorder="1" applyAlignment="1" applyProtection="1">
      <alignment horizontal="left" vertical="top" wrapText="1"/>
      <protection locked="0"/>
    </xf>
    <xf numFmtId="0" fontId="11" fillId="12" borderId="4" xfId="1" applyFont="1" applyFill="1" applyBorder="1" applyAlignment="1">
      <alignment vertical="top" wrapText="1"/>
    </xf>
    <xf numFmtId="0" fontId="4" fillId="0" borderId="0" xfId="1" applyFont="1" applyBorder="1" applyAlignment="1">
      <alignment vertical="top"/>
    </xf>
    <xf numFmtId="0" fontId="11" fillId="0" borderId="4" xfId="1" applyFont="1" applyFill="1" applyBorder="1" applyAlignment="1" applyProtection="1">
      <alignment horizontal="center" vertical="center" wrapText="1"/>
      <protection locked="0"/>
    </xf>
    <xf numFmtId="0" fontId="11" fillId="12" borderId="4" xfId="1" applyFont="1" applyFill="1" applyBorder="1" applyAlignment="1" applyProtection="1">
      <alignment horizontal="center" vertical="center" wrapText="1"/>
      <protection locked="0"/>
    </xf>
    <xf numFmtId="0" fontId="11" fillId="14" borderId="4" xfId="1" applyFont="1" applyFill="1" applyBorder="1" applyAlignment="1" applyProtection="1">
      <alignment horizontal="center" vertical="center" wrapText="1"/>
      <protection locked="0"/>
    </xf>
    <xf numFmtId="0" fontId="1" fillId="0" borderId="1" xfId="1" applyFont="1" applyBorder="1" applyAlignment="1" applyProtection="1">
      <alignment vertical="center"/>
      <protection locked="0"/>
    </xf>
    <xf numFmtId="0" fontId="11" fillId="14" borderId="1" xfId="1" applyFont="1" applyFill="1" applyBorder="1" applyAlignment="1" applyProtection="1">
      <alignment vertical="center" wrapText="1"/>
      <protection locked="0"/>
    </xf>
    <xf numFmtId="0" fontId="11" fillId="14" borderId="2" xfId="1" applyFont="1" applyFill="1" applyBorder="1" applyAlignment="1">
      <alignment horizontal="center" vertical="center"/>
    </xf>
    <xf numFmtId="0" fontId="11" fillId="12" borderId="4" xfId="1" applyNumberFormat="1" applyFont="1" applyFill="1" applyBorder="1" applyAlignment="1">
      <alignment horizontal="center" vertical="center" wrapText="1"/>
    </xf>
    <xf numFmtId="0" fontId="11" fillId="12" borderId="1" xfId="1" applyNumberFormat="1" applyFont="1" applyFill="1" applyBorder="1" applyAlignment="1">
      <alignment vertical="center" wrapText="1"/>
    </xf>
    <xf numFmtId="0" fontId="11" fillId="12" borderId="4" xfId="1" applyNumberFormat="1" applyFont="1" applyFill="1" applyBorder="1" applyAlignment="1">
      <alignment vertical="center" wrapText="1"/>
    </xf>
    <xf numFmtId="0" fontId="11" fillId="0" borderId="4" xfId="1" applyNumberFormat="1" applyFont="1" applyFill="1" applyBorder="1" applyAlignment="1">
      <alignment horizontal="center" vertical="center" wrapText="1"/>
    </xf>
    <xf numFmtId="0" fontId="11" fillId="14" borderId="2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1" fillId="0" borderId="2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0" fontId="11" fillId="19" borderId="1" xfId="1" applyFont="1" applyFill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4" fillId="7" borderId="2" xfId="1" applyFont="1" applyFill="1" applyBorder="1" applyAlignment="1">
      <alignment horizontal="center" vertical="center"/>
    </xf>
    <xf numFmtId="0" fontId="4" fillId="7" borderId="2" xfId="1" applyFont="1" applyFill="1" applyBorder="1" applyAlignment="1" applyProtection="1">
      <alignment horizontal="center" vertical="center"/>
      <protection locked="0"/>
    </xf>
    <xf numFmtId="0" fontId="4" fillId="6" borderId="2" xfId="1" applyFont="1" applyFill="1" applyBorder="1" applyAlignment="1">
      <alignment horizontal="center" vertical="center"/>
    </xf>
    <xf numFmtId="0" fontId="4" fillId="7" borderId="4" xfId="1" applyFont="1" applyFill="1" applyBorder="1" applyAlignment="1">
      <alignment horizontal="center" vertical="center"/>
    </xf>
    <xf numFmtId="0" fontId="4" fillId="7" borderId="5" xfId="1" applyFont="1" applyFill="1" applyBorder="1" applyAlignment="1">
      <alignment horizontal="center" vertical="center"/>
    </xf>
    <xf numFmtId="0" fontId="4" fillId="7" borderId="2" xfId="1" applyFont="1" applyFill="1" applyBorder="1" applyAlignment="1">
      <alignment horizontal="right" vertical="center"/>
    </xf>
    <xf numFmtId="0" fontId="11" fillId="6" borderId="2" xfId="1" applyFont="1" applyFill="1" applyBorder="1" applyAlignment="1">
      <alignment horizontal="right" vertical="center"/>
    </xf>
    <xf numFmtId="0" fontId="11" fillId="7" borderId="2" xfId="1" applyFont="1" applyFill="1" applyBorder="1" applyAlignment="1">
      <alignment horizontal="right" vertical="center"/>
    </xf>
    <xf numFmtId="0" fontId="4" fillId="11" borderId="2" xfId="1" applyFont="1" applyFill="1" applyBorder="1" applyAlignment="1">
      <alignment horizontal="center" vertical="center"/>
    </xf>
    <xf numFmtId="0" fontId="4" fillId="6" borderId="7" xfId="1" applyFont="1" applyFill="1" applyBorder="1" applyAlignment="1">
      <alignment horizontal="center" vertical="center"/>
    </xf>
    <xf numFmtId="0" fontId="4" fillId="6" borderId="1" xfId="1" applyFont="1" applyFill="1" applyBorder="1" applyAlignment="1">
      <alignment horizontal="center" vertical="center"/>
    </xf>
    <xf numFmtId="0" fontId="14" fillId="12" borderId="0" xfId="0" applyFont="1" applyFill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11" borderId="21" xfId="0" applyFont="1" applyFill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4" fontId="11" fillId="14" borderId="7" xfId="0" applyNumberFormat="1" applyFont="1" applyFill="1" applyBorder="1" applyAlignment="1">
      <alignment horizontal="center" vertical="center" wrapText="1"/>
    </xf>
    <xf numFmtId="0" fontId="11" fillId="12" borderId="16" xfId="1" applyNumberFormat="1" applyFont="1" applyFill="1" applyBorder="1" applyAlignment="1">
      <alignment horizontal="center" vertical="center" wrapText="1"/>
    </xf>
    <xf numFmtId="49" fontId="11" fillId="12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vertical="top" wrapText="1"/>
    </xf>
    <xf numFmtId="0" fontId="11" fillId="14" borderId="17" xfId="1" applyFont="1" applyFill="1" applyBorder="1" applyAlignment="1">
      <alignment horizontal="center" vertical="center" wrapText="1"/>
    </xf>
    <xf numFmtId="0" fontId="8" fillId="0" borderId="1" xfId="1" applyFont="1" applyBorder="1"/>
    <xf numFmtId="0" fontId="11" fillId="12" borderId="12" xfId="0" applyFont="1" applyFill="1" applyBorder="1" applyAlignment="1">
      <alignment horizontal="left" vertical="top" wrapText="1"/>
    </xf>
    <xf numFmtId="0" fontId="11" fillId="0" borderId="1" xfId="1" applyFont="1" applyBorder="1" applyAlignment="1">
      <alignment horizontal="center" vertical="center"/>
    </xf>
    <xf numFmtId="0" fontId="18" fillId="0" borderId="33" xfId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center"/>
    </xf>
    <xf numFmtId="164" fontId="11" fillId="14" borderId="0" xfId="1" applyNumberFormat="1" applyFont="1" applyFill="1" applyBorder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5" fillId="12" borderId="13" xfId="0" applyNumberFormat="1" applyFont="1" applyFill="1" applyBorder="1" applyAlignment="1">
      <alignment horizontal="center" vertical="center"/>
    </xf>
    <xf numFmtId="0" fontId="5" fillId="12" borderId="13" xfId="0" applyFont="1" applyFill="1" applyBorder="1" applyAlignment="1">
      <alignment horizontal="center" vertical="center"/>
    </xf>
    <xf numFmtId="164" fontId="5" fillId="12" borderId="1" xfId="0" applyNumberFormat="1" applyFont="1" applyFill="1" applyBorder="1" applyAlignment="1">
      <alignment horizontal="center" vertical="center"/>
    </xf>
    <xf numFmtId="164" fontId="15" fillId="0" borderId="5" xfId="0" applyNumberFormat="1" applyFont="1" applyBorder="1" applyAlignment="1" applyProtection="1">
      <alignment horizontal="center" vertical="center"/>
      <protection locked="0"/>
    </xf>
    <xf numFmtId="164" fontId="1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15" fillId="12" borderId="5" xfId="0" applyNumberFormat="1" applyFont="1" applyFill="1" applyBorder="1" applyAlignment="1">
      <alignment horizontal="center" vertical="center"/>
    </xf>
    <xf numFmtId="164" fontId="15" fillId="12" borderId="5" xfId="0" applyNumberFormat="1" applyFont="1" applyFill="1" applyBorder="1" applyAlignment="1" applyProtection="1">
      <alignment horizontal="center" vertical="center"/>
      <protection locked="0"/>
    </xf>
    <xf numFmtId="164" fontId="11" fillId="12" borderId="4" xfId="0" applyNumberFormat="1" applyFont="1" applyFill="1" applyBorder="1" applyAlignment="1">
      <alignment horizontal="center" vertical="center"/>
    </xf>
    <xf numFmtId="164" fontId="15" fillId="12" borderId="7" xfId="1" applyNumberFormat="1" applyFont="1" applyFill="1" applyBorder="1" applyAlignment="1" applyProtection="1">
      <alignment horizontal="center" vertical="center" wrapText="1"/>
      <protection locked="0"/>
    </xf>
    <xf numFmtId="164" fontId="11" fillId="19" borderId="1" xfId="1" applyNumberFormat="1" applyFont="1" applyFill="1" applyBorder="1" applyAlignment="1">
      <alignment horizontal="center" vertical="center"/>
    </xf>
    <xf numFmtId="164" fontId="11" fillId="14" borderId="5" xfId="1" applyNumberFormat="1" applyFont="1" applyFill="1" applyBorder="1" applyAlignment="1">
      <alignment horizontal="center" vertical="center"/>
    </xf>
    <xf numFmtId="0" fontId="15" fillId="19" borderId="1" xfId="1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31" xfId="0" applyFont="1" applyBorder="1" applyAlignment="1">
      <alignment vertical="center"/>
    </xf>
    <xf numFmtId="0" fontId="11" fillId="12" borderId="1" xfId="0" applyFont="1" applyFill="1" applyBorder="1" applyAlignment="1">
      <alignment horizontal="left" vertical="top" wrapText="1"/>
    </xf>
    <xf numFmtId="0" fontId="3" fillId="0" borderId="30" xfId="1" applyFont="1" applyBorder="1" applyAlignment="1">
      <alignment vertical="top" wrapText="1"/>
    </xf>
    <xf numFmtId="2" fontId="11" fillId="0" borderId="2" xfId="0" applyNumberFormat="1" applyFont="1" applyBorder="1" applyAlignment="1">
      <alignment horizontal="center" vertical="center" wrapText="1"/>
    </xf>
    <xf numFmtId="2" fontId="15" fillId="12" borderId="2" xfId="0" applyNumberFormat="1" applyFont="1" applyFill="1" applyBorder="1" applyAlignment="1">
      <alignment horizontal="center" vertical="center"/>
    </xf>
    <xf numFmtId="2" fontId="15" fillId="12" borderId="2" xfId="1" applyNumberFormat="1" applyFont="1" applyFill="1" applyBorder="1" applyAlignment="1">
      <alignment horizontal="center" vertical="center" wrapText="1"/>
    </xf>
    <xf numFmtId="2" fontId="11" fillId="12" borderId="2" xfId="0" applyNumberFormat="1" applyFont="1" applyFill="1" applyBorder="1" applyAlignment="1">
      <alignment horizontal="center" vertical="center" wrapText="1"/>
    </xf>
    <xf numFmtId="164" fontId="11" fillId="13" borderId="9" xfId="1" applyNumberFormat="1" applyFont="1" applyFill="1" applyBorder="1" applyAlignment="1" applyProtection="1">
      <alignment horizontal="center" vertical="center" wrapText="1"/>
      <protection locked="0"/>
    </xf>
    <xf numFmtId="164" fontId="11" fillId="12" borderId="5" xfId="1" applyNumberFormat="1" applyFont="1" applyFill="1" applyBorder="1" applyAlignment="1">
      <alignment horizontal="center" vertical="center" wrapText="1"/>
    </xf>
    <xf numFmtId="164" fontId="15" fillId="12" borderId="2" xfId="1" applyNumberFormat="1" applyFont="1" applyFill="1" applyBorder="1" applyAlignment="1">
      <alignment horizontal="center" vertical="center"/>
    </xf>
    <xf numFmtId="164" fontId="11" fillId="12" borderId="5" xfId="0" applyNumberFormat="1" applyFont="1" applyFill="1" applyBorder="1" applyAlignment="1">
      <alignment horizontal="center" vertical="center" wrapText="1"/>
    </xf>
    <xf numFmtId="49" fontId="11" fillId="0" borderId="2" xfId="1" applyNumberFormat="1" applyFont="1" applyBorder="1" applyAlignment="1" applyProtection="1">
      <alignment horizontal="center" vertical="center"/>
      <protection locked="0"/>
    </xf>
    <xf numFmtId="164" fontId="22" fillId="13" borderId="5" xfId="1" applyNumberFormat="1" applyFont="1" applyFill="1" applyBorder="1" applyAlignment="1">
      <alignment horizontal="center" vertical="center"/>
    </xf>
    <xf numFmtId="164" fontId="11" fillId="14" borderId="6" xfId="0" applyNumberFormat="1" applyFont="1" applyFill="1" applyBorder="1" applyAlignment="1">
      <alignment horizontal="center" vertical="center" wrapText="1"/>
    </xf>
    <xf numFmtId="164" fontId="11" fillId="14" borderId="9" xfId="0" applyNumberFormat="1" applyFont="1" applyFill="1" applyBorder="1" applyAlignment="1">
      <alignment horizontal="center" vertical="center"/>
    </xf>
    <xf numFmtId="164" fontId="11" fillId="4" borderId="9" xfId="1" applyNumberFormat="1" applyFont="1" applyFill="1" applyBorder="1" applyAlignment="1">
      <alignment horizontal="center" vertical="center"/>
    </xf>
    <xf numFmtId="164" fontId="11" fillId="14" borderId="9" xfId="0" applyNumberFormat="1" applyFont="1" applyFill="1" applyBorder="1" applyAlignment="1">
      <alignment horizontal="center" vertical="center" wrapText="1"/>
    </xf>
    <xf numFmtId="164" fontId="11" fillId="14" borderId="1" xfId="0" applyNumberFormat="1" applyFont="1" applyFill="1" applyBorder="1" applyAlignment="1">
      <alignment horizontal="center" vertical="center"/>
    </xf>
    <xf numFmtId="164" fontId="11" fillId="0" borderId="7" xfId="0" applyNumberFormat="1" applyFont="1" applyFill="1" applyBorder="1" applyAlignment="1">
      <alignment horizontal="center" vertical="center" wrapText="1"/>
    </xf>
    <xf numFmtId="164" fontId="11" fillId="4" borderId="6" xfId="0" applyNumberFormat="1" applyFont="1" applyFill="1" applyBorder="1" applyAlignment="1">
      <alignment horizontal="center" vertical="center" wrapText="1"/>
    </xf>
    <xf numFmtId="164" fontId="11" fillId="14" borderId="1" xfId="0" applyNumberFormat="1" applyFont="1" applyFill="1" applyBorder="1" applyAlignment="1">
      <alignment horizontal="center" vertical="center" wrapText="1"/>
    </xf>
    <xf numFmtId="0" fontId="11" fillId="12" borderId="6" xfId="1" applyNumberFormat="1" applyFont="1" applyFill="1" applyBorder="1" applyAlignment="1">
      <alignment horizontal="center" vertical="center"/>
    </xf>
    <xf numFmtId="164" fontId="11" fillId="13" borderId="9" xfId="1" applyNumberFormat="1" applyFont="1" applyFill="1" applyBorder="1" applyAlignment="1">
      <alignment horizontal="center" vertical="center"/>
    </xf>
    <xf numFmtId="164" fontId="11" fillId="13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13" borderId="7" xfId="0" applyNumberFormat="1" applyFont="1" applyFill="1" applyBorder="1" applyAlignment="1">
      <alignment horizontal="center" vertical="center" wrapText="1"/>
    </xf>
    <xf numFmtId="164" fontId="11" fillId="13" borderId="6" xfId="1" applyNumberFormat="1" applyFont="1" applyFill="1" applyBorder="1" applyAlignment="1" applyProtection="1">
      <alignment horizontal="center" vertical="center"/>
      <protection locked="0"/>
    </xf>
    <xf numFmtId="164" fontId="11" fillId="13" borderId="9" xfId="1" applyNumberFormat="1" applyFont="1" applyFill="1" applyBorder="1" applyAlignment="1" applyProtection="1">
      <alignment horizontal="center" vertical="center"/>
      <protection locked="0"/>
    </xf>
    <xf numFmtId="0" fontId="11" fillId="12" borderId="2" xfId="1" applyFont="1" applyFill="1" applyBorder="1" applyAlignment="1">
      <alignment horizontal="center" vertical="center"/>
    </xf>
    <xf numFmtId="2" fontId="5" fillId="12" borderId="1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vertical="top"/>
    </xf>
    <xf numFmtId="0" fontId="14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0" fontId="14" fillId="0" borderId="0" xfId="0" applyFont="1" applyBorder="1"/>
    <xf numFmtId="49" fontId="4" fillId="4" borderId="2" xfId="1" applyNumberFormat="1" applyFont="1" applyFill="1" applyBorder="1" applyAlignment="1">
      <alignment horizontal="center" vertical="center" wrapText="1"/>
    </xf>
    <xf numFmtId="49" fontId="4" fillId="14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/>
    </xf>
    <xf numFmtId="0" fontId="4" fillId="12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/>
      <protection locked="0"/>
    </xf>
    <xf numFmtId="0" fontId="4" fillId="12" borderId="2" xfId="1" applyFont="1" applyFill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12" borderId="2" xfId="1" applyFont="1" applyFill="1" applyBorder="1" applyAlignment="1">
      <alignment horizontal="center" vertical="center" wrapText="1"/>
    </xf>
    <xf numFmtId="0" fontId="4" fillId="14" borderId="2" xfId="1" applyFont="1" applyFill="1" applyBorder="1" applyAlignment="1">
      <alignment horizontal="center" vertical="center"/>
    </xf>
    <xf numFmtId="0" fontId="4" fillId="14" borderId="6" xfId="1" applyFont="1" applyFill="1" applyBorder="1" applyAlignment="1">
      <alignment horizontal="center" vertical="center" wrapText="1"/>
    </xf>
    <xf numFmtId="14" fontId="5" fillId="0" borderId="0" xfId="0" applyNumberFormat="1" applyFont="1" applyAlignment="1">
      <alignment horizontal="left" vertical="center"/>
    </xf>
    <xf numFmtId="164" fontId="4" fillId="17" borderId="2" xfId="1" applyNumberFormat="1" applyFont="1" applyFill="1" applyBorder="1" applyAlignment="1">
      <alignment horizontal="center" vertical="top"/>
    </xf>
    <xf numFmtId="49" fontId="11" fillId="4" borderId="2" xfId="1" applyNumberFormat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left" vertical="top" wrapText="1"/>
    </xf>
    <xf numFmtId="0" fontId="4" fillId="3" borderId="22" xfId="1" applyFont="1" applyFill="1" applyBorder="1" applyAlignment="1">
      <alignment horizontal="left" vertical="top" wrapText="1"/>
    </xf>
    <xf numFmtId="0" fontId="4" fillId="3" borderId="17" xfId="1" applyFont="1" applyFill="1" applyBorder="1" applyAlignment="1">
      <alignment horizontal="left" vertical="top" wrapText="1"/>
    </xf>
    <xf numFmtId="0" fontId="11" fillId="12" borderId="2" xfId="1" applyFont="1" applyFill="1" applyBorder="1" applyAlignment="1">
      <alignment horizontal="left" vertical="top" wrapText="1"/>
    </xf>
    <xf numFmtId="164" fontId="11" fillId="12" borderId="4" xfId="1" applyNumberFormat="1" applyFont="1" applyFill="1" applyBorder="1" applyAlignment="1">
      <alignment horizontal="center" vertical="center"/>
    </xf>
    <xf numFmtId="164" fontId="11" fillId="12" borderId="6" xfId="1" applyNumberFormat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49" fontId="11" fillId="0" borderId="2" xfId="1" applyNumberFormat="1" applyFont="1" applyFill="1" applyBorder="1" applyAlignment="1">
      <alignment horizontal="center" vertical="center" textRotation="90" wrapText="1"/>
    </xf>
    <xf numFmtId="0" fontId="11" fillId="6" borderId="4" xfId="1" applyFont="1" applyFill="1" applyBorder="1" applyAlignment="1">
      <alignment horizontal="left" vertical="top" wrapText="1"/>
    </xf>
    <xf numFmtId="0" fontId="11" fillId="6" borderId="2" xfId="1" applyFont="1" applyFill="1" applyBorder="1" applyAlignment="1">
      <alignment horizontal="left" vertical="top" wrapText="1"/>
    </xf>
    <xf numFmtId="0" fontId="11" fillId="12" borderId="4" xfId="1" applyNumberFormat="1" applyFont="1" applyFill="1" applyBorder="1" applyAlignment="1">
      <alignment horizontal="center" vertical="center" wrapText="1"/>
    </xf>
    <xf numFmtId="0" fontId="11" fillId="12" borderId="12" xfId="1" applyNumberFormat="1" applyFont="1" applyFill="1" applyBorder="1" applyAlignment="1">
      <alignment horizontal="center" vertical="center" wrapText="1"/>
    </xf>
    <xf numFmtId="0" fontId="11" fillId="12" borderId="6" xfId="1" applyNumberFormat="1" applyFont="1" applyFill="1" applyBorder="1" applyAlignment="1">
      <alignment horizontal="center" vertical="center" wrapText="1"/>
    </xf>
    <xf numFmtId="0" fontId="11" fillId="12" borderId="1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left" vertical="top" wrapText="1"/>
    </xf>
    <xf numFmtId="0" fontId="4" fillId="3" borderId="2" xfId="1" applyFont="1" applyFill="1" applyBorder="1" applyAlignment="1">
      <alignment horizontal="left" vertical="top" wrapText="1"/>
    </xf>
    <xf numFmtId="0" fontId="4" fillId="3" borderId="4" xfId="1" applyFont="1" applyFill="1" applyBorder="1" applyAlignment="1">
      <alignment horizontal="left" vertical="top" wrapText="1"/>
    </xf>
    <xf numFmtId="49" fontId="4" fillId="3" borderId="2" xfId="1" applyNumberFormat="1" applyFont="1" applyFill="1" applyBorder="1" applyAlignment="1" applyProtection="1">
      <alignment horizontal="center" vertical="top"/>
      <protection locked="0"/>
    </xf>
    <xf numFmtId="49" fontId="4" fillId="0" borderId="2" xfId="1" applyNumberFormat="1" applyFont="1" applyBorder="1" applyAlignment="1" applyProtection="1">
      <alignment horizontal="center" vertical="top"/>
      <protection locked="0"/>
    </xf>
    <xf numFmtId="0" fontId="11" fillId="0" borderId="2" xfId="1" applyFont="1" applyFill="1" applyBorder="1" applyAlignment="1" applyProtection="1">
      <alignment horizontal="left" vertical="top" wrapText="1"/>
      <protection locked="0"/>
    </xf>
    <xf numFmtId="49" fontId="11" fillId="0" borderId="2" xfId="1" applyNumberFormat="1" applyFont="1" applyBorder="1" applyAlignment="1" applyProtection="1">
      <alignment horizontal="center" vertical="center"/>
      <protection locked="0"/>
    </xf>
    <xf numFmtId="0" fontId="11" fillId="6" borderId="2" xfId="1" applyFont="1" applyFill="1" applyBorder="1" applyAlignment="1" applyProtection="1">
      <alignment horizontal="left" vertical="top" wrapText="1"/>
      <protection locked="0"/>
    </xf>
    <xf numFmtId="49" fontId="4" fillId="0" borderId="2" xfId="1" applyNumberFormat="1" applyFont="1" applyFill="1" applyBorder="1" applyAlignment="1">
      <alignment horizontal="center" vertical="top"/>
    </xf>
    <xf numFmtId="49" fontId="4" fillId="2" borderId="2" xfId="1" applyNumberFormat="1" applyFont="1" applyFill="1" applyBorder="1" applyAlignment="1">
      <alignment horizontal="center" vertical="top"/>
    </xf>
    <xf numFmtId="49" fontId="4" fillId="3" borderId="2" xfId="1" applyNumberFormat="1" applyFont="1" applyFill="1" applyBorder="1" applyAlignment="1">
      <alignment horizontal="center" vertical="top"/>
    </xf>
    <xf numFmtId="1" fontId="11" fillId="12" borderId="1" xfId="1" applyNumberFormat="1" applyFont="1" applyFill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textRotation="90" wrapText="1"/>
    </xf>
    <xf numFmtId="164" fontId="11" fillId="12" borderId="7" xfId="1" applyNumberFormat="1" applyFont="1" applyFill="1" applyBorder="1" applyAlignment="1">
      <alignment horizontal="center" vertical="center"/>
    </xf>
    <xf numFmtId="164" fontId="11" fillId="12" borderId="9" xfId="1" applyNumberFormat="1" applyFont="1" applyFill="1" applyBorder="1" applyAlignment="1">
      <alignment horizontal="center" vertical="center"/>
    </xf>
    <xf numFmtId="0" fontId="11" fillId="12" borderId="4" xfId="1" applyFont="1" applyFill="1" applyBorder="1" applyAlignment="1">
      <alignment horizontal="left" vertical="top" wrapText="1"/>
    </xf>
    <xf numFmtId="0" fontId="11" fillId="12" borderId="12" xfId="1" applyFont="1" applyFill="1" applyBorder="1" applyAlignment="1">
      <alignment horizontal="left" vertical="top" wrapText="1"/>
    </xf>
    <xf numFmtId="0" fontId="11" fillId="12" borderId="6" xfId="1" applyFont="1" applyFill="1" applyBorder="1" applyAlignment="1">
      <alignment horizontal="left" vertical="top" wrapText="1"/>
    </xf>
    <xf numFmtId="0" fontId="11" fillId="12" borderId="1" xfId="1" applyFont="1" applyFill="1" applyBorder="1" applyAlignment="1">
      <alignment horizontal="left" vertical="center" wrapText="1"/>
    </xf>
    <xf numFmtId="0" fontId="11" fillId="7" borderId="4" xfId="1" applyFont="1" applyFill="1" applyBorder="1" applyAlignment="1">
      <alignment horizontal="left" vertical="top" wrapText="1"/>
    </xf>
    <xf numFmtId="164" fontId="11" fillId="14" borderId="4" xfId="0" applyNumberFormat="1" applyFont="1" applyFill="1" applyBorder="1" applyAlignment="1">
      <alignment horizontal="center" vertical="center"/>
    </xf>
    <xf numFmtId="164" fontId="11" fillId="14" borderId="6" xfId="0" applyNumberFormat="1" applyFont="1" applyFill="1" applyBorder="1" applyAlignment="1">
      <alignment horizontal="center" vertical="center"/>
    </xf>
    <xf numFmtId="164" fontId="11" fillId="14" borderId="29" xfId="0" applyNumberFormat="1" applyFont="1" applyFill="1" applyBorder="1" applyAlignment="1">
      <alignment horizontal="center" vertical="center"/>
    </xf>
    <xf numFmtId="0" fontId="11" fillId="0" borderId="4" xfId="1" applyNumberFormat="1" applyFont="1" applyFill="1" applyBorder="1" applyAlignment="1">
      <alignment horizontal="center" vertical="center" wrapText="1"/>
    </xf>
    <xf numFmtId="0" fontId="11" fillId="0" borderId="12" xfId="1" applyNumberFormat="1" applyFont="1" applyFill="1" applyBorder="1" applyAlignment="1">
      <alignment horizontal="center" vertical="center" wrapText="1"/>
    </xf>
    <xf numFmtId="0" fontId="11" fillId="0" borderId="6" xfId="1" applyNumberFormat="1" applyFont="1" applyFill="1" applyBorder="1" applyAlignment="1">
      <alignment horizontal="center" vertical="center" wrapText="1"/>
    </xf>
    <xf numFmtId="49" fontId="11" fillId="4" borderId="4" xfId="1" applyNumberFormat="1" applyFont="1" applyFill="1" applyBorder="1" applyAlignment="1">
      <alignment horizontal="center" vertical="center" wrapText="1"/>
    </xf>
    <xf numFmtId="49" fontId="11" fillId="4" borderId="12" xfId="1" applyNumberFormat="1" applyFont="1" applyFill="1" applyBorder="1" applyAlignment="1">
      <alignment horizontal="center" vertical="center" wrapText="1"/>
    </xf>
    <xf numFmtId="49" fontId="11" fillId="4" borderId="6" xfId="1" applyNumberFormat="1" applyFont="1" applyFill="1" applyBorder="1" applyAlignment="1">
      <alignment horizontal="center" vertical="center" wrapText="1"/>
    </xf>
    <xf numFmtId="164" fontId="4" fillId="7" borderId="28" xfId="1" applyNumberFormat="1" applyFont="1" applyFill="1" applyBorder="1" applyAlignment="1">
      <alignment horizontal="center" vertical="top"/>
    </xf>
    <xf numFmtId="164" fontId="4" fillId="17" borderId="22" xfId="1" applyNumberFormat="1" applyFont="1" applyFill="1" applyBorder="1" applyAlignment="1">
      <alignment horizontal="center" vertical="top"/>
    </xf>
    <xf numFmtId="164" fontId="4" fillId="17" borderId="17" xfId="1" applyNumberFormat="1" applyFont="1" applyFill="1" applyBorder="1" applyAlignment="1">
      <alignment horizontal="center" vertical="top"/>
    </xf>
    <xf numFmtId="49" fontId="4" fillId="2" borderId="5" xfId="1" applyNumberFormat="1" applyFont="1" applyFill="1" applyBorder="1" applyAlignment="1">
      <alignment horizontal="center" vertical="top"/>
    </xf>
    <xf numFmtId="49" fontId="4" fillId="2" borderId="22" xfId="1" applyNumberFormat="1" applyFont="1" applyFill="1" applyBorder="1" applyAlignment="1">
      <alignment horizontal="center" vertical="top"/>
    </xf>
    <xf numFmtId="49" fontId="4" fillId="2" borderId="17" xfId="1" applyNumberFormat="1" applyFont="1" applyFill="1" applyBorder="1" applyAlignment="1">
      <alignment horizontal="center" vertical="top"/>
    </xf>
    <xf numFmtId="0" fontId="11" fillId="3" borderId="9" xfId="1" applyFont="1" applyFill="1" applyBorder="1" applyAlignment="1">
      <alignment vertical="top" wrapText="1"/>
    </xf>
    <xf numFmtId="0" fontId="11" fillId="3" borderId="24" xfId="1" applyFont="1" applyFill="1" applyBorder="1" applyAlignment="1">
      <alignment vertical="top" wrapText="1"/>
    </xf>
    <xf numFmtId="0" fontId="11" fillId="3" borderId="25" xfId="1" applyFont="1" applyFill="1" applyBorder="1" applyAlignment="1">
      <alignment vertical="top" wrapText="1"/>
    </xf>
    <xf numFmtId="49" fontId="4" fillId="3" borderId="9" xfId="1" applyNumberFormat="1" applyFont="1" applyFill="1" applyBorder="1" applyAlignment="1">
      <alignment horizontal="right" vertical="top"/>
    </xf>
    <xf numFmtId="49" fontId="4" fillId="3" borderId="24" xfId="1" applyNumberFormat="1" applyFont="1" applyFill="1" applyBorder="1" applyAlignment="1">
      <alignment horizontal="right" vertical="top"/>
    </xf>
    <xf numFmtId="49" fontId="4" fillId="3" borderId="25" xfId="1" applyNumberFormat="1" applyFont="1" applyFill="1" applyBorder="1" applyAlignment="1">
      <alignment horizontal="right" vertical="top"/>
    </xf>
    <xf numFmtId="49" fontId="4" fillId="2" borderId="5" xfId="1" applyNumberFormat="1" applyFont="1" applyFill="1" applyBorder="1" applyAlignment="1">
      <alignment horizontal="right" vertical="top"/>
    </xf>
    <xf numFmtId="49" fontId="4" fillId="2" borderId="22" xfId="1" applyNumberFormat="1" applyFont="1" applyFill="1" applyBorder="1" applyAlignment="1">
      <alignment horizontal="right" vertical="top"/>
    </xf>
    <xf numFmtId="49" fontId="4" fillId="2" borderId="17" xfId="1" applyNumberFormat="1" applyFont="1" applyFill="1" applyBorder="1" applyAlignment="1">
      <alignment horizontal="right" vertical="top"/>
    </xf>
    <xf numFmtId="49" fontId="4" fillId="20" borderId="5" xfId="1" applyNumberFormat="1" applyFont="1" applyFill="1" applyBorder="1" applyAlignment="1">
      <alignment horizontal="left" vertical="top"/>
    </xf>
    <xf numFmtId="49" fontId="4" fillId="20" borderId="22" xfId="1" applyNumberFormat="1" applyFont="1" applyFill="1" applyBorder="1" applyAlignment="1">
      <alignment horizontal="left" vertical="top"/>
    </xf>
    <xf numFmtId="49" fontId="4" fillId="20" borderId="17" xfId="1" applyNumberFormat="1" applyFont="1" applyFill="1" applyBorder="1" applyAlignment="1">
      <alignment horizontal="left" vertical="top"/>
    </xf>
    <xf numFmtId="0" fontId="11" fillId="12" borderId="31" xfId="0" applyFont="1" applyFill="1" applyBorder="1" applyAlignment="1">
      <alignment horizontal="left" vertical="center" wrapText="1"/>
    </xf>
    <xf numFmtId="0" fontId="11" fillId="12" borderId="24" xfId="0" applyFont="1" applyFill="1" applyBorder="1" applyAlignment="1">
      <alignment horizontal="left" vertical="center" wrapText="1"/>
    </xf>
    <xf numFmtId="0" fontId="11" fillId="14" borderId="38" xfId="1" applyFont="1" applyFill="1" applyBorder="1" applyAlignment="1">
      <alignment horizontal="center" vertical="center" wrapText="1"/>
    </xf>
    <xf numFmtId="0" fontId="11" fillId="14" borderId="25" xfId="1" applyFont="1" applyFill="1" applyBorder="1" applyAlignment="1">
      <alignment horizontal="center" vertical="center" wrapText="1"/>
    </xf>
    <xf numFmtId="0" fontId="11" fillId="14" borderId="4" xfId="1" applyFont="1" applyFill="1" applyBorder="1" applyAlignment="1">
      <alignment horizontal="center" vertical="center" wrapText="1"/>
    </xf>
    <xf numFmtId="0" fontId="11" fillId="14" borderId="6" xfId="1" applyFont="1" applyFill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center" vertical="center" wrapText="1"/>
    </xf>
    <xf numFmtId="0" fontId="11" fillId="6" borderId="12" xfId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top" wrapText="1"/>
    </xf>
    <xf numFmtId="0" fontId="11" fillId="12" borderId="1" xfId="1" applyFont="1" applyFill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9" fontId="11" fillId="4" borderId="2" xfId="1" applyNumberFormat="1" applyFont="1" applyFill="1" applyBorder="1" applyAlignment="1">
      <alignment horizontal="left" vertical="top" wrapText="1"/>
    </xf>
    <xf numFmtId="49" fontId="11" fillId="0" borderId="2" xfId="1" applyNumberFormat="1" applyFont="1" applyBorder="1" applyAlignment="1">
      <alignment horizontal="center" vertical="top"/>
    </xf>
    <xf numFmtId="0" fontId="11" fillId="14" borderId="4" xfId="1" applyFont="1" applyFill="1" applyBorder="1" applyAlignment="1">
      <alignment horizontal="left" vertical="top" wrapText="1"/>
    </xf>
    <xf numFmtId="0" fontId="11" fillId="14" borderId="12" xfId="1" applyFont="1" applyFill="1" applyBorder="1" applyAlignment="1">
      <alignment horizontal="left" vertical="top" wrapText="1"/>
    </xf>
    <xf numFmtId="0" fontId="11" fillId="14" borderId="16" xfId="1" applyFont="1" applyFill="1" applyBorder="1" applyAlignment="1">
      <alignment horizontal="left" vertical="top" wrapText="1"/>
    </xf>
    <xf numFmtId="0" fontId="11" fillId="14" borderId="32" xfId="1" applyFont="1" applyFill="1" applyBorder="1" applyAlignment="1">
      <alignment horizontal="left" vertical="top" wrapText="1"/>
    </xf>
    <xf numFmtId="0" fontId="11" fillId="14" borderId="23" xfId="1" applyFont="1" applyFill="1" applyBorder="1" applyAlignment="1">
      <alignment horizontal="left" vertical="top" wrapText="1"/>
    </xf>
    <xf numFmtId="49" fontId="11" fillId="0" borderId="16" xfId="1" applyNumberFormat="1" applyFont="1" applyFill="1" applyBorder="1" applyAlignment="1">
      <alignment horizontal="center" vertical="center" textRotation="90"/>
    </xf>
    <xf numFmtId="49" fontId="11" fillId="0" borderId="32" xfId="1" applyNumberFormat="1" applyFont="1" applyFill="1" applyBorder="1" applyAlignment="1">
      <alignment horizontal="center" vertical="center" textRotation="90"/>
    </xf>
    <xf numFmtId="49" fontId="11" fillId="0" borderId="23" xfId="1" applyNumberFormat="1" applyFont="1" applyFill="1" applyBorder="1" applyAlignment="1">
      <alignment horizontal="center" vertical="center" textRotation="90"/>
    </xf>
    <xf numFmtId="0" fontId="11" fillId="14" borderId="6" xfId="1" applyFont="1" applyFill="1" applyBorder="1" applyAlignment="1">
      <alignment horizontal="left" vertical="top" wrapText="1"/>
    </xf>
    <xf numFmtId="49" fontId="4" fillId="0" borderId="4" xfId="1" applyNumberFormat="1" applyFont="1" applyFill="1" applyBorder="1" applyAlignment="1">
      <alignment horizontal="center" vertical="top"/>
    </xf>
    <xf numFmtId="49" fontId="4" fillId="0" borderId="12" xfId="1" applyNumberFormat="1" applyFont="1" applyFill="1" applyBorder="1" applyAlignment="1">
      <alignment horizontal="center" vertical="top"/>
    </xf>
    <xf numFmtId="49" fontId="4" fillId="0" borderId="6" xfId="1" applyNumberFormat="1" applyFont="1" applyFill="1" applyBorder="1" applyAlignment="1">
      <alignment horizontal="center" vertical="top"/>
    </xf>
    <xf numFmtId="0" fontId="11" fillId="14" borderId="12" xfId="1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top"/>
    </xf>
    <xf numFmtId="0" fontId="11" fillId="6" borderId="18" xfId="1" applyFont="1" applyFill="1" applyBorder="1" applyAlignment="1">
      <alignment horizontal="left" vertical="top" wrapText="1"/>
    </xf>
    <xf numFmtId="0" fontId="11" fillId="6" borderId="31" xfId="1" applyFont="1" applyFill="1" applyBorder="1" applyAlignment="1">
      <alignment horizontal="left" vertical="top" wrapText="1"/>
    </xf>
    <xf numFmtId="0" fontId="11" fillId="6" borderId="21" xfId="1" applyFont="1" applyFill="1" applyBorder="1" applyAlignment="1">
      <alignment horizontal="left" vertical="top" wrapText="1"/>
    </xf>
    <xf numFmtId="0" fontId="15" fillId="14" borderId="4" xfId="1" applyFont="1" applyFill="1" applyBorder="1" applyAlignment="1">
      <alignment horizontal="center" vertical="center" wrapText="1"/>
    </xf>
    <xf numFmtId="0" fontId="15" fillId="14" borderId="12" xfId="1" applyFont="1" applyFill="1" applyBorder="1" applyAlignment="1">
      <alignment horizontal="center" vertical="center" wrapText="1"/>
    </xf>
    <xf numFmtId="0" fontId="15" fillId="14" borderId="6" xfId="1" applyFont="1" applyFill="1" applyBorder="1" applyAlignment="1">
      <alignment horizontal="center" vertical="center" wrapText="1"/>
    </xf>
    <xf numFmtId="0" fontId="15" fillId="14" borderId="16" xfId="1" applyFont="1" applyFill="1" applyBorder="1" applyAlignment="1">
      <alignment horizontal="center" vertical="center" wrapText="1"/>
    </xf>
    <xf numFmtId="0" fontId="15" fillId="14" borderId="23" xfId="1" applyFont="1" applyFill="1" applyBorder="1" applyAlignment="1">
      <alignment horizontal="center" vertical="center" wrapText="1"/>
    </xf>
    <xf numFmtId="0" fontId="11" fillId="12" borderId="16" xfId="0" applyFont="1" applyFill="1" applyBorder="1" applyAlignment="1">
      <alignment horizontal="center" vertical="center"/>
    </xf>
    <xf numFmtId="0" fontId="11" fillId="12" borderId="23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6" borderId="5" xfId="1" applyFont="1" applyFill="1" applyBorder="1" applyAlignment="1">
      <alignment horizontal="left" vertical="top" wrapText="1"/>
    </xf>
    <xf numFmtId="0" fontId="11" fillId="6" borderId="22" xfId="1" applyFont="1" applyFill="1" applyBorder="1" applyAlignment="1">
      <alignment horizontal="left" vertical="top" wrapText="1"/>
    </xf>
    <xf numFmtId="0" fontId="11" fillId="6" borderId="17" xfId="1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49" fontId="11" fillId="0" borderId="4" xfId="1" applyNumberFormat="1" applyFont="1" applyFill="1" applyBorder="1" applyAlignment="1">
      <alignment horizontal="center" vertical="center" textRotation="90"/>
    </xf>
    <xf numFmtId="49" fontId="11" fillId="0" borderId="12" xfId="1" applyNumberFormat="1" applyFont="1" applyFill="1" applyBorder="1" applyAlignment="1">
      <alignment horizontal="center" vertical="center" textRotation="90"/>
    </xf>
    <xf numFmtId="49" fontId="11" fillId="0" borderId="6" xfId="1" applyNumberFormat="1" applyFont="1" applyFill="1" applyBorder="1" applyAlignment="1">
      <alignment horizontal="center" vertical="center" textRotation="90"/>
    </xf>
    <xf numFmtId="49" fontId="4" fillId="2" borderId="4" xfId="1" applyNumberFormat="1" applyFont="1" applyFill="1" applyBorder="1" applyAlignment="1">
      <alignment horizontal="center" vertical="top"/>
    </xf>
    <xf numFmtId="49" fontId="4" fillId="2" borderId="12" xfId="1" applyNumberFormat="1" applyFont="1" applyFill="1" applyBorder="1" applyAlignment="1">
      <alignment horizontal="center" vertical="top"/>
    </xf>
    <xf numFmtId="49" fontId="4" fillId="2" borderId="6" xfId="1" applyNumberFormat="1" applyFont="1" applyFill="1" applyBorder="1" applyAlignment="1">
      <alignment horizontal="center" vertical="top"/>
    </xf>
    <xf numFmtId="0" fontId="11" fillId="14" borderId="16" xfId="1" applyFont="1" applyFill="1" applyBorder="1" applyAlignment="1">
      <alignment horizontal="center" vertical="center" wrapText="1"/>
    </xf>
    <xf numFmtId="0" fontId="11" fillId="14" borderId="23" xfId="1" applyFont="1" applyFill="1" applyBorder="1" applyAlignment="1">
      <alignment horizontal="center" vertical="center" wrapText="1"/>
    </xf>
    <xf numFmtId="0" fontId="11" fillId="12" borderId="4" xfId="0" applyFont="1" applyFill="1" applyBorder="1" applyAlignment="1">
      <alignment horizontal="center" vertical="center"/>
    </xf>
    <xf numFmtId="0" fontId="11" fillId="12" borderId="12" xfId="0" applyFont="1" applyFill="1" applyBorder="1" applyAlignment="1">
      <alignment horizontal="center" vertical="center"/>
    </xf>
    <xf numFmtId="0" fontId="11" fillId="12" borderId="6" xfId="0" applyFont="1" applyFill="1" applyBorder="1" applyAlignment="1">
      <alignment horizontal="center" vertical="center"/>
    </xf>
    <xf numFmtId="0" fontId="11" fillId="12" borderId="4" xfId="0" applyFont="1" applyFill="1" applyBorder="1" applyAlignment="1">
      <alignment horizontal="left" vertical="center" wrapText="1"/>
    </xf>
    <xf numFmtId="0" fontId="11" fillId="12" borderId="12" xfId="0" applyFont="1" applyFill="1" applyBorder="1" applyAlignment="1">
      <alignment horizontal="left" vertical="center" wrapText="1"/>
    </xf>
    <xf numFmtId="0" fontId="11" fillId="12" borderId="6" xfId="0" applyFont="1" applyFill="1" applyBorder="1" applyAlignment="1">
      <alignment horizontal="left" vertical="center" wrapText="1"/>
    </xf>
    <xf numFmtId="49" fontId="4" fillId="4" borderId="2" xfId="1" applyNumberFormat="1" applyFont="1" applyFill="1" applyBorder="1" applyAlignment="1">
      <alignment horizontal="center" vertical="top"/>
    </xf>
    <xf numFmtId="49" fontId="4" fillId="3" borderId="4" xfId="1" applyNumberFormat="1" applyFont="1" applyFill="1" applyBorder="1" applyAlignment="1">
      <alignment horizontal="center" vertical="top"/>
    </xf>
    <xf numFmtId="49" fontId="4" fillId="3" borderId="12" xfId="1" applyNumberFormat="1" applyFont="1" applyFill="1" applyBorder="1" applyAlignment="1">
      <alignment horizontal="center" vertical="top"/>
    </xf>
    <xf numFmtId="49" fontId="4" fillId="3" borderId="6" xfId="1" applyNumberFormat="1" applyFont="1" applyFill="1" applyBorder="1" applyAlignment="1">
      <alignment horizontal="center" vertical="top"/>
    </xf>
    <xf numFmtId="49" fontId="4" fillId="4" borderId="4" xfId="1" applyNumberFormat="1" applyFont="1" applyFill="1" applyBorder="1" applyAlignment="1">
      <alignment horizontal="center" vertical="top"/>
    </xf>
    <xf numFmtId="49" fontId="4" fillId="4" borderId="12" xfId="1" applyNumberFormat="1" applyFont="1" applyFill="1" applyBorder="1" applyAlignment="1">
      <alignment horizontal="center" vertical="top"/>
    </xf>
    <xf numFmtId="49" fontId="4" fillId="4" borderId="6" xfId="1" applyNumberFormat="1" applyFont="1" applyFill="1" applyBorder="1" applyAlignment="1">
      <alignment horizontal="center" vertical="top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6" borderId="8" xfId="1" applyFont="1" applyFill="1" applyBorder="1" applyAlignment="1">
      <alignment horizontal="left" vertical="top" wrapText="1"/>
    </xf>
    <xf numFmtId="0" fontId="11" fillId="6" borderId="26" xfId="1" applyFont="1" applyFill="1" applyBorder="1" applyAlignment="1">
      <alignment horizontal="left" vertical="top" wrapText="1"/>
    </xf>
    <xf numFmtId="0" fontId="11" fillId="6" borderId="27" xfId="1" applyFont="1" applyFill="1" applyBorder="1" applyAlignment="1">
      <alignment horizontal="left" vertical="top" wrapText="1"/>
    </xf>
    <xf numFmtId="0" fontId="11" fillId="14" borderId="2" xfId="1" applyFont="1" applyFill="1" applyBorder="1" applyAlignment="1">
      <alignment horizontal="left" vertical="top" wrapText="1"/>
    </xf>
    <xf numFmtId="0" fontId="11" fillId="11" borderId="5" xfId="1" applyFont="1" applyFill="1" applyBorder="1" applyAlignment="1">
      <alignment horizontal="left" vertical="top" wrapText="1"/>
    </xf>
    <xf numFmtId="0" fontId="11" fillId="11" borderId="22" xfId="1" applyFont="1" applyFill="1" applyBorder="1" applyAlignment="1">
      <alignment horizontal="left" vertical="top" wrapText="1"/>
    </xf>
    <xf numFmtId="0" fontId="11" fillId="11" borderId="17" xfId="1" applyFont="1" applyFill="1" applyBorder="1" applyAlignment="1">
      <alignment horizontal="left" vertical="top" wrapText="1"/>
    </xf>
    <xf numFmtId="0" fontId="11" fillId="12" borderId="4" xfId="1" applyFont="1" applyFill="1" applyBorder="1" applyAlignment="1">
      <alignment horizontal="center" vertical="center" wrapText="1"/>
    </xf>
    <xf numFmtId="0" fontId="11" fillId="12" borderId="6" xfId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49" fontId="11" fillId="0" borderId="2" xfId="1" applyNumberFormat="1" applyFont="1" applyFill="1" applyBorder="1" applyAlignment="1">
      <alignment horizontal="center" vertical="center" textRotation="90"/>
    </xf>
    <xf numFmtId="0" fontId="11" fillId="0" borderId="4" xfId="1" applyFont="1" applyFill="1" applyBorder="1" applyAlignment="1">
      <alignment horizontal="left" vertical="top" wrapText="1"/>
    </xf>
    <xf numFmtId="0" fontId="11" fillId="0" borderId="12" xfId="1" applyFont="1" applyFill="1" applyBorder="1" applyAlignment="1">
      <alignment horizontal="left" vertical="top" wrapText="1"/>
    </xf>
    <xf numFmtId="0" fontId="11" fillId="0" borderId="6" xfId="1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164" fontId="4" fillId="17" borderId="5" xfId="1" applyNumberFormat="1" applyFont="1" applyFill="1" applyBorder="1" applyAlignment="1">
      <alignment horizontal="center" vertical="top"/>
    </xf>
    <xf numFmtId="49" fontId="11" fillId="12" borderId="4" xfId="1" applyNumberFormat="1" applyFont="1" applyFill="1" applyBorder="1" applyAlignment="1">
      <alignment horizontal="center" vertical="center" wrapText="1"/>
    </xf>
    <xf numFmtId="49" fontId="11" fillId="12" borderId="12" xfId="1" applyNumberFormat="1" applyFont="1" applyFill="1" applyBorder="1" applyAlignment="1">
      <alignment horizontal="center" vertical="center" wrapText="1"/>
    </xf>
    <xf numFmtId="49" fontId="11" fillId="12" borderId="6" xfId="1" applyNumberFormat="1" applyFont="1" applyFill="1" applyBorder="1" applyAlignment="1">
      <alignment horizontal="center" vertical="center" wrapText="1"/>
    </xf>
    <xf numFmtId="0" fontId="11" fillId="6" borderId="13" xfId="1" applyFont="1" applyFill="1" applyBorder="1" applyAlignment="1">
      <alignment horizontal="center" vertical="top" wrapText="1"/>
    </xf>
    <xf numFmtId="0" fontId="11" fillId="6" borderId="19" xfId="1" applyFont="1" applyFill="1" applyBorder="1" applyAlignment="1">
      <alignment horizontal="center" vertical="top" wrapText="1"/>
    </xf>
    <xf numFmtId="0" fontId="11" fillId="6" borderId="20" xfId="1" applyFont="1" applyFill="1" applyBorder="1" applyAlignment="1">
      <alignment horizontal="center" vertical="top" wrapText="1"/>
    </xf>
    <xf numFmtId="49" fontId="4" fillId="3" borderId="9" xfId="1" applyNumberFormat="1" applyFont="1" applyFill="1" applyBorder="1" applyAlignment="1">
      <alignment horizontal="left" vertical="top"/>
    </xf>
    <xf numFmtId="49" fontId="4" fillId="3" borderId="24" xfId="1" applyNumberFormat="1" applyFont="1" applyFill="1" applyBorder="1" applyAlignment="1">
      <alignment horizontal="left" vertical="top"/>
    </xf>
    <xf numFmtId="49" fontId="4" fillId="3" borderId="22" xfId="1" applyNumberFormat="1" applyFont="1" applyFill="1" applyBorder="1" applyAlignment="1">
      <alignment horizontal="left" vertical="top"/>
    </xf>
    <xf numFmtId="49" fontId="4" fillId="3" borderId="17" xfId="1" applyNumberFormat="1" applyFont="1" applyFill="1" applyBorder="1" applyAlignment="1">
      <alignment horizontal="left" vertical="top"/>
    </xf>
    <xf numFmtId="49" fontId="4" fillId="3" borderId="16" xfId="1" applyNumberFormat="1" applyFont="1" applyFill="1" applyBorder="1" applyAlignment="1">
      <alignment horizontal="center" vertical="top"/>
    </xf>
    <xf numFmtId="49" fontId="4" fillId="3" borderId="32" xfId="1" applyNumberFormat="1" applyFont="1" applyFill="1" applyBorder="1" applyAlignment="1">
      <alignment horizontal="center" vertical="top"/>
    </xf>
    <xf numFmtId="49" fontId="4" fillId="3" borderId="23" xfId="1" applyNumberFormat="1" applyFont="1" applyFill="1" applyBorder="1" applyAlignment="1">
      <alignment horizontal="center" vertical="top"/>
    </xf>
    <xf numFmtId="49" fontId="4" fillId="4" borderId="16" xfId="1" applyNumberFormat="1" applyFont="1" applyFill="1" applyBorder="1" applyAlignment="1">
      <alignment horizontal="center" vertical="top"/>
    </xf>
    <xf numFmtId="49" fontId="4" fillId="4" borderId="32" xfId="1" applyNumberFormat="1" applyFont="1" applyFill="1" applyBorder="1" applyAlignment="1">
      <alignment horizontal="center" vertical="top"/>
    </xf>
    <xf numFmtId="49" fontId="4" fillId="4" borderId="23" xfId="1" applyNumberFormat="1" applyFont="1" applyFill="1" applyBorder="1" applyAlignment="1">
      <alignment horizontal="center" vertical="top"/>
    </xf>
    <xf numFmtId="0" fontId="11" fillId="0" borderId="13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49" fontId="4" fillId="5" borderId="5" xfId="1" applyNumberFormat="1" applyFont="1" applyFill="1" applyBorder="1" applyAlignment="1">
      <alignment horizontal="right" vertical="top"/>
    </xf>
    <xf numFmtId="49" fontId="4" fillId="5" borderId="22" xfId="1" applyNumberFormat="1" applyFont="1" applyFill="1" applyBorder="1" applyAlignment="1">
      <alignment horizontal="right" vertical="top"/>
    </xf>
    <xf numFmtId="49" fontId="4" fillId="5" borderId="17" xfId="1" applyNumberFormat="1" applyFont="1" applyFill="1" applyBorder="1" applyAlignment="1">
      <alignment horizontal="right" vertical="top"/>
    </xf>
    <xf numFmtId="0" fontId="4" fillId="11" borderId="0" xfId="0" applyFont="1" applyFill="1" applyBorder="1" applyAlignment="1">
      <alignment horizontal="left" vertical="center"/>
    </xf>
    <xf numFmtId="0" fontId="11" fillId="0" borderId="1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2" borderId="4" xfId="1" applyFont="1" applyFill="1" applyBorder="1" applyAlignment="1">
      <alignment vertical="top"/>
    </xf>
    <xf numFmtId="49" fontId="4" fillId="3" borderId="23" xfId="1" applyNumberFormat="1" applyFont="1" applyFill="1" applyBorder="1" applyAlignment="1">
      <alignment horizontal="right" vertical="center"/>
    </xf>
    <xf numFmtId="49" fontId="4" fillId="3" borderId="2" xfId="1" applyNumberFormat="1" applyFont="1" applyFill="1" applyBorder="1" applyAlignment="1">
      <alignment horizontal="right" vertical="top"/>
    </xf>
    <xf numFmtId="0" fontId="11" fillId="0" borderId="13" xfId="0" applyFont="1" applyBorder="1" applyAlignment="1">
      <alignment horizontal="left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49" fontId="4" fillId="2" borderId="16" xfId="1" applyNumberFormat="1" applyFont="1" applyFill="1" applyBorder="1" applyAlignment="1">
      <alignment horizontal="center" vertical="top"/>
    </xf>
    <xf numFmtId="49" fontId="4" fillId="2" borderId="32" xfId="1" applyNumberFormat="1" applyFont="1" applyFill="1" applyBorder="1" applyAlignment="1">
      <alignment horizontal="center" vertical="top"/>
    </xf>
    <xf numFmtId="49" fontId="4" fillId="2" borderId="23" xfId="1" applyNumberFormat="1" applyFont="1" applyFill="1" applyBorder="1" applyAlignment="1">
      <alignment horizontal="center" vertical="top"/>
    </xf>
    <xf numFmtId="49" fontId="4" fillId="4" borderId="2" xfId="1" applyNumberFormat="1" applyFont="1" applyFill="1" applyBorder="1" applyAlignment="1">
      <alignment horizontal="left" vertical="top"/>
    </xf>
    <xf numFmtId="49" fontId="4" fillId="3" borderId="5" xfId="1" applyNumberFormat="1" applyFont="1" applyFill="1" applyBorder="1" applyAlignment="1">
      <alignment horizontal="right" vertical="top"/>
    </xf>
    <xf numFmtId="49" fontId="4" fillId="3" borderId="22" xfId="1" applyNumberFormat="1" applyFont="1" applyFill="1" applyBorder="1" applyAlignment="1">
      <alignment horizontal="right" vertical="top"/>
    </xf>
    <xf numFmtId="49" fontId="4" fillId="3" borderId="17" xfId="1" applyNumberFormat="1" applyFont="1" applyFill="1" applyBorder="1" applyAlignment="1">
      <alignment horizontal="right" vertical="top"/>
    </xf>
    <xf numFmtId="49" fontId="4" fillId="2" borderId="2" xfId="1" applyNumberFormat="1" applyFont="1" applyFill="1" applyBorder="1" applyAlignment="1" applyProtection="1">
      <alignment horizontal="center" vertical="top"/>
      <protection locked="0"/>
    </xf>
    <xf numFmtId="49" fontId="11" fillId="0" borderId="2" xfId="1" applyNumberFormat="1" applyFont="1" applyBorder="1" applyAlignment="1">
      <alignment horizontal="center" vertical="top" wrapText="1"/>
    </xf>
    <xf numFmtId="49" fontId="4" fillId="0" borderId="2" xfId="1" applyNumberFormat="1" applyFont="1" applyBorder="1" applyAlignment="1">
      <alignment horizontal="center" vertical="top"/>
    </xf>
    <xf numFmtId="0" fontId="4" fillId="11" borderId="18" xfId="0" applyFont="1" applyFill="1" applyBorder="1" applyAlignment="1">
      <alignment horizontal="left" vertical="center"/>
    </xf>
    <xf numFmtId="0" fontId="4" fillId="11" borderId="31" xfId="0" applyFont="1" applyFill="1" applyBorder="1" applyAlignment="1">
      <alignment horizontal="left" vertical="center"/>
    </xf>
    <xf numFmtId="0" fontId="4" fillId="16" borderId="13" xfId="0" applyFont="1" applyFill="1" applyBorder="1" applyAlignment="1">
      <alignment horizontal="center" vertical="center" wrapText="1"/>
    </xf>
    <xf numFmtId="0" fontId="4" fillId="16" borderId="19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top" wrapText="1"/>
    </xf>
    <xf numFmtId="49" fontId="4" fillId="2" borderId="5" xfId="1" applyNumberFormat="1" applyFont="1" applyFill="1" applyBorder="1" applyAlignment="1">
      <alignment horizontal="left" vertical="top"/>
    </xf>
    <xf numFmtId="49" fontId="4" fillId="2" borderId="22" xfId="1" applyNumberFormat="1" applyFont="1" applyFill="1" applyBorder="1" applyAlignment="1">
      <alignment horizontal="left" vertical="top"/>
    </xf>
    <xf numFmtId="49" fontId="4" fillId="2" borderId="17" xfId="1" applyNumberFormat="1" applyFont="1" applyFill="1" applyBorder="1" applyAlignment="1">
      <alignment horizontal="left" vertical="top"/>
    </xf>
    <xf numFmtId="49" fontId="4" fillId="0" borderId="4" xfId="1" applyNumberFormat="1" applyFont="1" applyBorder="1" applyAlignment="1">
      <alignment horizontal="center" vertical="top"/>
    </xf>
    <xf numFmtId="49" fontId="4" fillId="0" borderId="12" xfId="1" applyNumberFormat="1" applyFont="1" applyBorder="1" applyAlignment="1">
      <alignment horizontal="center" vertical="top"/>
    </xf>
    <xf numFmtId="49" fontId="4" fillId="0" borderId="6" xfId="1" applyNumberFormat="1" applyFont="1" applyBorder="1" applyAlignment="1">
      <alignment horizontal="center" vertical="top"/>
    </xf>
    <xf numFmtId="164" fontId="11" fillId="4" borderId="4" xfId="1" applyNumberFormat="1" applyFont="1" applyFill="1" applyBorder="1" applyAlignment="1" applyProtection="1">
      <alignment horizontal="center" vertical="center" wrapText="1"/>
      <protection locked="0"/>
    </xf>
    <xf numFmtId="164" fontId="11" fillId="4" borderId="12" xfId="1" applyNumberFormat="1" applyFont="1" applyFill="1" applyBorder="1" applyAlignment="1" applyProtection="1">
      <alignment horizontal="center" vertical="center" wrapText="1"/>
      <protection locked="0"/>
    </xf>
    <xf numFmtId="164" fontId="11" fillId="4" borderId="6" xfId="1" applyNumberFormat="1" applyFont="1" applyFill="1" applyBorder="1" applyAlignment="1" applyProtection="1">
      <alignment horizontal="center" vertical="center" wrapText="1"/>
      <protection locked="0"/>
    </xf>
    <xf numFmtId="164" fontId="11" fillId="14" borderId="4" xfId="0" applyNumberFormat="1" applyFont="1" applyFill="1" applyBorder="1" applyAlignment="1" applyProtection="1">
      <alignment horizontal="center" vertical="center" wrapText="1"/>
      <protection locked="0"/>
    </xf>
    <xf numFmtId="164" fontId="11" fillId="14" borderId="12" xfId="0" applyNumberFormat="1" applyFont="1" applyFill="1" applyBorder="1" applyAlignment="1" applyProtection="1">
      <alignment horizontal="center" vertical="center" wrapText="1"/>
      <protection locked="0"/>
    </xf>
    <xf numFmtId="164" fontId="11" fillId="14" borderId="6" xfId="0" applyNumberFormat="1" applyFont="1" applyFill="1" applyBorder="1" applyAlignment="1" applyProtection="1">
      <alignment horizontal="center" vertical="center" wrapText="1"/>
      <protection locked="0"/>
    </xf>
    <xf numFmtId="164" fontId="11" fillId="13" borderId="4" xfId="1" applyNumberFormat="1" applyFont="1" applyFill="1" applyBorder="1" applyAlignment="1" applyProtection="1">
      <alignment horizontal="center" vertical="center" wrapText="1"/>
      <protection locked="0"/>
    </xf>
    <xf numFmtId="164" fontId="11" fillId="13" borderId="12" xfId="1" applyNumberFormat="1" applyFont="1" applyFill="1" applyBorder="1" applyAlignment="1" applyProtection="1">
      <alignment horizontal="center" vertical="center" wrapText="1"/>
      <protection locked="0"/>
    </xf>
    <xf numFmtId="164" fontId="11" fillId="13" borderId="6" xfId="1" applyNumberFormat="1" applyFont="1" applyFill="1" applyBorder="1" applyAlignment="1" applyProtection="1">
      <alignment horizontal="center" vertical="center" wrapText="1"/>
      <protection locked="0"/>
    </xf>
    <xf numFmtId="49" fontId="11" fillId="3" borderId="2" xfId="1" applyNumberFormat="1" applyFont="1" applyFill="1" applyBorder="1" applyAlignment="1" applyProtection="1">
      <alignment vertical="top" wrapText="1"/>
      <protection locked="0"/>
    </xf>
    <xf numFmtId="0" fontId="4" fillId="4" borderId="4" xfId="1" applyFont="1" applyFill="1" applyBorder="1" applyAlignment="1" applyProtection="1">
      <alignment horizontal="center" vertical="center"/>
      <protection locked="0"/>
    </xf>
    <xf numFmtId="0" fontId="4" fillId="4" borderId="12" xfId="1" applyFont="1" applyFill="1" applyBorder="1" applyAlignment="1" applyProtection="1">
      <alignment horizontal="center" vertical="center"/>
      <protection locked="0"/>
    </xf>
    <xf numFmtId="0" fontId="4" fillId="4" borderId="6" xfId="1" applyFont="1" applyFill="1" applyBorder="1" applyAlignment="1" applyProtection="1">
      <alignment horizontal="center" vertical="center"/>
      <protection locked="0"/>
    </xf>
    <xf numFmtId="0" fontId="11" fillId="12" borderId="18" xfId="1" applyFont="1" applyFill="1" applyBorder="1" applyAlignment="1">
      <alignment horizontal="left" vertical="center" wrapText="1"/>
    </xf>
    <xf numFmtId="0" fontId="11" fillId="12" borderId="39" xfId="1" applyFont="1" applyFill="1" applyBorder="1" applyAlignment="1">
      <alignment horizontal="left" vertical="center" wrapText="1"/>
    </xf>
    <xf numFmtId="0" fontId="11" fillId="12" borderId="1" xfId="1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49" fontId="11" fillId="0" borderId="4" xfId="1" applyNumberFormat="1" applyFont="1" applyBorder="1" applyAlignment="1" applyProtection="1">
      <alignment horizontal="center" vertical="center" wrapText="1"/>
      <protection locked="0"/>
    </xf>
    <xf numFmtId="49" fontId="11" fillId="0" borderId="12" xfId="1" applyNumberFormat="1" applyFont="1" applyBorder="1" applyAlignment="1" applyProtection="1">
      <alignment horizontal="center" vertical="center" wrapText="1"/>
      <protection locked="0"/>
    </xf>
    <xf numFmtId="49" fontId="11" fillId="0" borderId="6" xfId="1" applyNumberFormat="1" applyFont="1" applyBorder="1" applyAlignment="1" applyProtection="1">
      <alignment horizontal="center" vertical="center" wrapText="1"/>
      <protection locked="0"/>
    </xf>
    <xf numFmtId="0" fontId="11" fillId="3" borderId="2" xfId="1" applyFont="1" applyFill="1" applyBorder="1" applyAlignment="1">
      <alignment vertical="top" wrapText="1"/>
    </xf>
    <xf numFmtId="49" fontId="11" fillId="0" borderId="2" xfId="1" applyNumberFormat="1" applyFont="1" applyBorder="1" applyAlignment="1">
      <alignment horizontal="center" vertical="center"/>
    </xf>
    <xf numFmtId="49" fontId="11" fillId="12" borderId="1" xfId="1" applyNumberFormat="1" applyFont="1" applyFill="1" applyBorder="1" applyAlignment="1">
      <alignment horizontal="center" vertical="center" wrapText="1"/>
    </xf>
    <xf numFmtId="0" fontId="11" fillId="6" borderId="6" xfId="1" applyFont="1" applyFill="1" applyBorder="1" applyAlignment="1">
      <alignment horizontal="left" vertical="top" wrapText="1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9" xfId="1" applyNumberFormat="1" applyFont="1" applyFill="1" applyBorder="1" applyAlignment="1">
      <alignment horizontal="center" vertical="center"/>
    </xf>
    <xf numFmtId="164" fontId="11" fillId="13" borderId="7" xfId="1" applyNumberFormat="1" applyFont="1" applyFill="1" applyBorder="1" applyAlignment="1">
      <alignment horizontal="center" vertical="center"/>
    </xf>
    <xf numFmtId="164" fontId="11" fillId="13" borderId="9" xfId="1" applyNumberFormat="1" applyFont="1" applyFill="1" applyBorder="1" applyAlignment="1">
      <alignment horizontal="center" vertical="center"/>
    </xf>
    <xf numFmtId="49" fontId="11" fillId="0" borderId="4" xfId="1" applyNumberFormat="1" applyFont="1" applyFill="1" applyBorder="1" applyAlignment="1">
      <alignment horizontal="center" vertical="center" textRotation="90" wrapText="1"/>
    </xf>
    <xf numFmtId="49" fontId="11" fillId="0" borderId="12" xfId="1" applyNumberFormat="1" applyFont="1" applyFill="1" applyBorder="1" applyAlignment="1">
      <alignment horizontal="center" vertical="center" textRotation="90" wrapText="1"/>
    </xf>
    <xf numFmtId="49" fontId="11" fillId="0" borderId="6" xfId="1" applyNumberFormat="1" applyFont="1" applyFill="1" applyBorder="1" applyAlignment="1">
      <alignment horizontal="center" vertical="center" textRotation="90" wrapText="1"/>
    </xf>
    <xf numFmtId="49" fontId="4" fillId="22" borderId="2" xfId="1" applyNumberFormat="1" applyFont="1" applyFill="1" applyBorder="1" applyAlignment="1">
      <alignment horizontal="center" vertical="top"/>
    </xf>
    <xf numFmtId="49" fontId="4" fillId="23" borderId="2" xfId="1" applyNumberFormat="1" applyFont="1" applyFill="1" applyBorder="1" applyAlignment="1">
      <alignment horizontal="center" vertical="top"/>
    </xf>
    <xf numFmtId="49" fontId="4" fillId="3" borderId="4" xfId="1" applyNumberFormat="1" applyFont="1" applyFill="1" applyBorder="1" applyAlignment="1" applyProtection="1">
      <alignment horizontal="center" vertical="top"/>
      <protection locked="0"/>
    </xf>
    <xf numFmtId="49" fontId="4" fillId="3" borderId="12" xfId="1" applyNumberFormat="1" applyFont="1" applyFill="1" applyBorder="1" applyAlignment="1" applyProtection="1">
      <alignment horizontal="center" vertical="top"/>
      <protection locked="0"/>
    </xf>
    <xf numFmtId="49" fontId="4" fillId="3" borderId="6" xfId="1" applyNumberFormat="1" applyFont="1" applyFill="1" applyBorder="1" applyAlignment="1" applyProtection="1">
      <alignment horizontal="center" vertical="top"/>
      <protection locked="0"/>
    </xf>
    <xf numFmtId="49" fontId="4" fillId="0" borderId="4" xfId="1" applyNumberFormat="1" applyFont="1" applyBorder="1" applyAlignment="1" applyProtection="1">
      <alignment horizontal="center" vertical="top"/>
      <protection locked="0"/>
    </xf>
    <xf numFmtId="49" fontId="4" fillId="0" borderId="12" xfId="1" applyNumberFormat="1" applyFont="1" applyBorder="1" applyAlignment="1" applyProtection="1">
      <alignment horizontal="center" vertical="top"/>
      <protection locked="0"/>
    </xf>
    <xf numFmtId="49" fontId="4" fillId="0" borderId="6" xfId="1" applyNumberFormat="1" applyFont="1" applyBorder="1" applyAlignment="1" applyProtection="1">
      <alignment horizontal="center" vertical="top"/>
      <protection locked="0"/>
    </xf>
    <xf numFmtId="0" fontId="11" fillId="12" borderId="4" xfId="1" applyFont="1" applyFill="1" applyBorder="1" applyAlignment="1" applyProtection="1">
      <alignment horizontal="left" vertical="top" wrapText="1"/>
      <protection locked="0"/>
    </xf>
    <xf numFmtId="0" fontId="11" fillId="12" borderId="12" xfId="1" applyFont="1" applyFill="1" applyBorder="1" applyAlignment="1" applyProtection="1">
      <alignment horizontal="left" vertical="top" wrapText="1"/>
      <protection locked="0"/>
    </xf>
    <xf numFmtId="0" fontId="11" fillId="12" borderId="6" xfId="1" applyFont="1" applyFill="1" applyBorder="1" applyAlignment="1" applyProtection="1">
      <alignment horizontal="left" vertical="top" wrapText="1"/>
      <protection locked="0"/>
    </xf>
    <xf numFmtId="49" fontId="4" fillId="3" borderId="2" xfId="1" applyNumberFormat="1" applyFont="1" applyFill="1" applyBorder="1" applyAlignment="1" applyProtection="1">
      <alignment horizontal="right" vertical="top"/>
      <protection locked="0"/>
    </xf>
    <xf numFmtId="0" fontId="4" fillId="3" borderId="2" xfId="1" applyFont="1" applyFill="1" applyBorder="1" applyAlignment="1" applyProtection="1">
      <alignment horizontal="left" vertical="top" wrapText="1"/>
      <protection locked="0"/>
    </xf>
    <xf numFmtId="0" fontId="11" fillId="14" borderId="1" xfId="1" applyFont="1" applyFill="1" applyBorder="1" applyAlignment="1" applyProtection="1">
      <alignment horizontal="center" vertical="center" wrapText="1"/>
      <protection locked="0"/>
    </xf>
    <xf numFmtId="0" fontId="11" fillId="24" borderId="9" xfId="1" applyFont="1" applyFill="1" applyBorder="1" applyAlignment="1">
      <alignment horizontal="center" vertical="top" wrapText="1"/>
    </xf>
    <xf numFmtId="0" fontId="11" fillId="24" borderId="24" xfId="1" applyFont="1" applyFill="1" applyBorder="1" applyAlignment="1">
      <alignment horizontal="center" vertical="top" wrapText="1"/>
    </xf>
    <xf numFmtId="0" fontId="11" fillId="24" borderId="25" xfId="1" applyFont="1" applyFill="1" applyBorder="1" applyAlignment="1">
      <alignment horizontal="center" vertical="top" wrapText="1"/>
    </xf>
    <xf numFmtId="49" fontId="4" fillId="2" borderId="4" xfId="1" applyNumberFormat="1" applyFont="1" applyFill="1" applyBorder="1" applyAlignment="1" applyProtection="1">
      <alignment horizontal="center" vertical="top"/>
      <protection locked="0"/>
    </xf>
    <xf numFmtId="49" fontId="4" fillId="2" borderId="12" xfId="1" applyNumberFormat="1" applyFont="1" applyFill="1" applyBorder="1" applyAlignment="1" applyProtection="1">
      <alignment horizontal="center" vertical="top"/>
      <protection locked="0"/>
    </xf>
    <xf numFmtId="49" fontId="4" fillId="2" borderId="6" xfId="1" applyNumberFormat="1" applyFont="1" applyFill="1" applyBorder="1" applyAlignment="1" applyProtection="1">
      <alignment horizontal="center" vertical="top"/>
      <protection locked="0"/>
    </xf>
    <xf numFmtId="0" fontId="11" fillId="14" borderId="18" xfId="1" applyFont="1" applyFill="1" applyBorder="1" applyAlignment="1" applyProtection="1">
      <alignment horizontal="left" vertical="top" wrapText="1"/>
      <protection locked="0"/>
    </xf>
    <xf numFmtId="0" fontId="11" fillId="14" borderId="10" xfId="1" applyFont="1" applyFill="1" applyBorder="1" applyAlignment="1" applyProtection="1">
      <alignment horizontal="left" vertical="top" wrapText="1"/>
      <protection locked="0"/>
    </xf>
    <xf numFmtId="0" fontId="11" fillId="12" borderId="1" xfId="1" applyFont="1" applyFill="1" applyBorder="1" applyAlignment="1" applyProtection="1">
      <alignment horizontal="center" vertical="center"/>
      <protection locked="0"/>
    </xf>
    <xf numFmtId="0" fontId="11" fillId="7" borderId="2" xfId="1" applyFont="1" applyFill="1" applyBorder="1" applyAlignment="1">
      <alignment horizontal="center" vertical="top" wrapText="1"/>
    </xf>
    <xf numFmtId="49" fontId="4" fillId="3" borderId="5" xfId="1" applyNumberFormat="1" applyFont="1" applyFill="1" applyBorder="1" applyAlignment="1">
      <alignment horizontal="justify" vertical="top"/>
    </xf>
    <xf numFmtId="49" fontId="4" fillId="3" borderId="22" xfId="1" applyNumberFormat="1" applyFont="1" applyFill="1" applyBorder="1" applyAlignment="1">
      <alignment horizontal="justify" vertical="top"/>
    </xf>
    <xf numFmtId="49" fontId="4" fillId="3" borderId="34" xfId="1" applyNumberFormat="1" applyFont="1" applyFill="1" applyBorder="1" applyAlignment="1">
      <alignment horizontal="justify" vertical="top"/>
    </xf>
    <xf numFmtId="49" fontId="4" fillId="3" borderId="17" xfId="1" applyNumberFormat="1" applyFont="1" applyFill="1" applyBorder="1" applyAlignment="1">
      <alignment horizontal="justify" vertical="top"/>
    </xf>
    <xf numFmtId="0" fontId="11" fillId="21" borderId="4" xfId="1" applyFont="1" applyFill="1" applyBorder="1" applyAlignment="1">
      <alignment horizontal="left" vertical="top" wrapText="1"/>
    </xf>
    <xf numFmtId="0" fontId="11" fillId="21" borderId="6" xfId="1" applyFont="1" applyFill="1" applyBorder="1" applyAlignment="1">
      <alignment horizontal="left" vertical="top" wrapText="1"/>
    </xf>
    <xf numFmtId="0" fontId="11" fillId="21" borderId="2" xfId="1" applyFont="1" applyFill="1" applyBorder="1" applyAlignment="1">
      <alignment horizontal="left" vertical="top" wrapText="1"/>
    </xf>
    <xf numFmtId="0" fontId="4" fillId="14" borderId="4" xfId="1" applyFont="1" applyFill="1" applyBorder="1" applyAlignment="1">
      <alignment horizontal="center" vertical="center" wrapText="1"/>
    </xf>
    <xf numFmtId="0" fontId="4" fillId="14" borderId="6" xfId="1" applyFont="1" applyFill="1" applyBorder="1" applyAlignment="1">
      <alignment horizontal="center" vertical="center" wrapText="1"/>
    </xf>
    <xf numFmtId="164" fontId="11" fillId="4" borderId="4" xfId="1" applyNumberFormat="1" applyFont="1" applyFill="1" applyBorder="1" applyAlignment="1">
      <alignment horizontal="center" vertical="center"/>
    </xf>
    <xf numFmtId="164" fontId="11" fillId="4" borderId="6" xfId="1" applyNumberFormat="1" applyFont="1" applyFill="1" applyBorder="1" applyAlignment="1">
      <alignment horizontal="center" vertical="center"/>
    </xf>
    <xf numFmtId="164" fontId="11" fillId="14" borderId="4" xfId="0" applyNumberFormat="1" applyFont="1" applyFill="1" applyBorder="1" applyAlignment="1">
      <alignment horizontal="center" vertical="center" wrapText="1"/>
    </xf>
    <xf numFmtId="164" fontId="11" fillId="14" borderId="6" xfId="0" applyNumberFormat="1" applyFont="1" applyFill="1" applyBorder="1" applyAlignment="1">
      <alignment horizontal="center" vertical="center" wrapText="1"/>
    </xf>
    <xf numFmtId="164" fontId="11" fillId="13" borderId="4" xfId="1" applyNumberFormat="1" applyFont="1" applyFill="1" applyBorder="1" applyAlignment="1">
      <alignment horizontal="center" vertical="center"/>
    </xf>
    <xf numFmtId="164" fontId="11" fillId="13" borderId="6" xfId="1" applyNumberFormat="1" applyFont="1" applyFill="1" applyBorder="1" applyAlignment="1">
      <alignment horizontal="center" vertical="center"/>
    </xf>
    <xf numFmtId="0" fontId="11" fillId="14" borderId="4" xfId="1" applyNumberFormat="1" applyFont="1" applyFill="1" applyBorder="1" applyAlignment="1">
      <alignment horizontal="center" vertical="center"/>
    </xf>
    <xf numFmtId="0" fontId="11" fillId="14" borderId="12" xfId="1" applyNumberFormat="1" applyFont="1" applyFill="1" applyBorder="1" applyAlignment="1">
      <alignment horizontal="center" vertical="center"/>
    </xf>
    <xf numFmtId="0" fontId="11" fillId="14" borderId="6" xfId="1" applyNumberFormat="1" applyFont="1" applyFill="1" applyBorder="1" applyAlignment="1">
      <alignment horizontal="center" vertical="center"/>
    </xf>
    <xf numFmtId="49" fontId="11" fillId="0" borderId="4" xfId="1" applyNumberFormat="1" applyFont="1" applyFill="1" applyBorder="1" applyAlignment="1">
      <alignment horizontal="center" vertical="top"/>
    </xf>
    <xf numFmtId="49" fontId="11" fillId="0" borderId="12" xfId="1" applyNumberFormat="1" applyFont="1" applyFill="1" applyBorder="1" applyAlignment="1">
      <alignment horizontal="center" vertical="top"/>
    </xf>
    <xf numFmtId="49" fontId="11" fillId="0" borderId="6" xfId="1" applyNumberFormat="1" applyFont="1" applyFill="1" applyBorder="1" applyAlignment="1">
      <alignment horizontal="center" vertical="top"/>
    </xf>
    <xf numFmtId="0" fontId="11" fillId="14" borderId="4" xfId="1" applyNumberFormat="1" applyFont="1" applyFill="1" applyBorder="1" applyAlignment="1">
      <alignment horizontal="center" vertical="center" wrapText="1"/>
    </xf>
    <xf numFmtId="0" fontId="11" fillId="14" borderId="12" xfId="1" applyNumberFormat="1" applyFont="1" applyFill="1" applyBorder="1" applyAlignment="1">
      <alignment horizontal="center" vertical="center" wrapText="1"/>
    </xf>
    <xf numFmtId="0" fontId="11" fillId="14" borderId="6" xfId="1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49" fontId="11" fillId="4" borderId="4" xfId="1" applyNumberFormat="1" applyFont="1" applyFill="1" applyBorder="1" applyAlignment="1">
      <alignment horizontal="center" vertical="top" wrapText="1"/>
    </xf>
    <xf numFmtId="49" fontId="11" fillId="4" borderId="12" xfId="1" applyNumberFormat="1" applyFont="1" applyFill="1" applyBorder="1" applyAlignment="1">
      <alignment horizontal="center" vertical="top" wrapText="1"/>
    </xf>
    <xf numFmtId="49" fontId="11" fillId="4" borderId="6" xfId="1" applyNumberFormat="1" applyFont="1" applyFill="1" applyBorder="1" applyAlignment="1">
      <alignment horizontal="center" vertical="top" wrapText="1"/>
    </xf>
    <xf numFmtId="0" fontId="11" fillId="4" borderId="4" xfId="1" applyFont="1" applyFill="1" applyBorder="1" applyAlignment="1">
      <alignment vertical="top" wrapText="1"/>
    </xf>
    <xf numFmtId="0" fontId="11" fillId="4" borderId="12" xfId="1" applyFont="1" applyFill="1" applyBorder="1" applyAlignment="1">
      <alignment vertical="top" wrapText="1"/>
    </xf>
    <xf numFmtId="0" fontId="11" fillId="4" borderId="6" xfId="1" applyFont="1" applyFill="1" applyBorder="1" applyAlignment="1">
      <alignment vertical="top" wrapText="1"/>
    </xf>
    <xf numFmtId="0" fontId="11" fillId="10" borderId="4" xfId="1" applyFont="1" applyFill="1" applyBorder="1" applyAlignment="1">
      <alignment vertical="top" wrapText="1"/>
    </xf>
    <xf numFmtId="0" fontId="11" fillId="10" borderId="12" xfId="1" applyFont="1" applyFill="1" applyBorder="1" applyAlignment="1">
      <alignment vertical="top" wrapText="1"/>
    </xf>
    <xf numFmtId="0" fontId="11" fillId="10" borderId="6" xfId="1" applyFont="1" applyFill="1" applyBorder="1" applyAlignment="1">
      <alignment vertical="top" wrapText="1"/>
    </xf>
    <xf numFmtId="0" fontId="11" fillId="14" borderId="1" xfId="1" applyFont="1" applyFill="1" applyBorder="1" applyAlignment="1">
      <alignment horizontal="center" vertical="center"/>
    </xf>
    <xf numFmtId="0" fontId="11" fillId="12" borderId="4" xfId="1" applyFont="1" applyFill="1" applyBorder="1" applyAlignment="1">
      <alignment horizontal="left" vertical="center" wrapText="1"/>
    </xf>
    <xf numFmtId="0" fontId="11" fillId="12" borderId="12" xfId="1" applyFont="1" applyFill="1" applyBorder="1" applyAlignment="1">
      <alignment horizontal="left" vertical="center" wrapText="1"/>
    </xf>
    <xf numFmtId="0" fontId="11" fillId="12" borderId="6" xfId="1" applyFont="1" applyFill="1" applyBorder="1" applyAlignment="1">
      <alignment horizontal="left" vertical="center" wrapText="1"/>
    </xf>
    <xf numFmtId="0" fontId="11" fillId="12" borderId="12" xfId="1" applyFont="1" applyFill="1" applyBorder="1" applyAlignment="1">
      <alignment horizontal="center" vertical="center" wrapText="1"/>
    </xf>
    <xf numFmtId="0" fontId="11" fillId="14" borderId="1" xfId="1" applyFont="1" applyFill="1" applyBorder="1" applyAlignment="1">
      <alignment horizontal="left" vertical="center" wrapText="1"/>
    </xf>
    <xf numFmtId="49" fontId="4" fillId="8" borderId="2" xfId="1" applyNumberFormat="1" applyFont="1" applyFill="1" applyBorder="1" applyAlignment="1">
      <alignment horizontal="left" vertical="top" wrapText="1"/>
    </xf>
    <xf numFmtId="0" fontId="4" fillId="5" borderId="2" xfId="1" applyFont="1" applyFill="1" applyBorder="1" applyAlignment="1">
      <alignment horizontal="left" vertical="top" wrapText="1"/>
    </xf>
    <xf numFmtId="0" fontId="7" fillId="0" borderId="35" xfId="1" applyFont="1" applyBorder="1" applyAlignment="1">
      <alignment horizontal="right" vertical="top" wrapText="1"/>
    </xf>
    <xf numFmtId="0" fontId="7" fillId="0" borderId="36" xfId="1" applyFont="1" applyBorder="1" applyAlignment="1">
      <alignment horizontal="right" vertical="top" wrapText="1"/>
    </xf>
    <xf numFmtId="0" fontId="7" fillId="0" borderId="37" xfId="1" applyFont="1" applyBorder="1" applyAlignment="1">
      <alignment horizontal="right" vertical="top" wrapText="1"/>
    </xf>
    <xf numFmtId="0" fontId="4" fillId="0" borderId="30" xfId="1" applyFont="1" applyBorder="1" applyAlignment="1">
      <alignment horizontal="center" vertical="top" wrapText="1"/>
    </xf>
    <xf numFmtId="0" fontId="11" fillId="0" borderId="3" xfId="1" applyFont="1" applyBorder="1" applyAlignment="1">
      <alignment horizontal="right" vertical="top"/>
    </xf>
    <xf numFmtId="0" fontId="11" fillId="0" borderId="2" xfId="1" applyFont="1" applyBorder="1" applyAlignment="1">
      <alignment horizontal="center" vertical="top" textRotation="90" wrapText="1"/>
    </xf>
    <xf numFmtId="0" fontId="11" fillId="0" borderId="2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 textRotation="90" wrapText="1"/>
    </xf>
    <xf numFmtId="0" fontId="11" fillId="0" borderId="2" xfId="1" applyFont="1" applyBorder="1" applyAlignment="1">
      <alignment horizontal="left" vertical="center" textRotation="90" wrapText="1"/>
    </xf>
    <xf numFmtId="0" fontId="11" fillId="0" borderId="7" xfId="1" applyFont="1" applyBorder="1" applyAlignment="1">
      <alignment horizontal="center" vertical="center" textRotation="90" wrapText="1"/>
    </xf>
    <xf numFmtId="0" fontId="11" fillId="0" borderId="29" xfId="1" applyFont="1" applyBorder="1" applyAlignment="1">
      <alignment horizontal="center" vertical="center" textRotation="90" wrapText="1"/>
    </xf>
    <xf numFmtId="0" fontId="11" fillId="0" borderId="9" xfId="1" applyFont="1" applyBorder="1" applyAlignment="1">
      <alignment horizontal="center" vertical="center" textRotation="90" wrapText="1"/>
    </xf>
    <xf numFmtId="0" fontId="11" fillId="0" borderId="2" xfId="1" applyFont="1" applyBorder="1" applyAlignment="1">
      <alignment horizontal="center" vertical="center" textRotation="90"/>
    </xf>
    <xf numFmtId="0" fontId="11" fillId="0" borderId="5" xfId="1" applyFont="1" applyBorder="1" applyAlignment="1">
      <alignment horizontal="left" vertical="top" wrapText="1"/>
    </xf>
    <xf numFmtId="0" fontId="11" fillId="0" borderId="17" xfId="1" applyFont="1" applyBorder="1" applyAlignment="1">
      <alignment horizontal="left" vertical="top" wrapText="1"/>
    </xf>
    <xf numFmtId="0" fontId="7" fillId="0" borderId="0" xfId="1" applyFont="1" applyFill="1" applyBorder="1" applyAlignment="1">
      <alignment horizontal="left" vertical="top" wrapText="1"/>
    </xf>
    <xf numFmtId="0" fontId="11" fillId="0" borderId="13" xfId="1" applyFont="1" applyBorder="1" applyAlignment="1">
      <alignment horizontal="left" vertical="top" wrapText="1"/>
    </xf>
    <xf numFmtId="0" fontId="11" fillId="0" borderId="20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top" wrapText="1"/>
    </xf>
    <xf numFmtId="0" fontId="11" fillId="0" borderId="20" xfId="1" applyFont="1" applyBorder="1" applyAlignment="1">
      <alignment horizontal="center" vertical="top" wrapText="1"/>
    </xf>
  </cellXfs>
  <cellStyles count="3">
    <cellStyle name="Excel Built-in Normal" xfId="1"/>
    <cellStyle name="Įprastas" xfId="0" builtinId="0"/>
    <cellStyle name="Įprastas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E6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283"/>
  <sheetViews>
    <sheetView tabSelected="1" zoomScale="86" zoomScaleNormal="86" workbookViewId="0">
      <pane ySplit="12" topLeftCell="A93" activePane="bottomLeft" state="frozen"/>
      <selection pane="bottomLeft" activeCell="U94" sqref="U94"/>
    </sheetView>
  </sheetViews>
  <sheetFormatPr defaultColWidth="8.7109375" defaultRowHeight="12.75" customHeight="1"/>
  <cols>
    <col min="1" max="1" width="3.140625" style="1" customWidth="1"/>
    <col min="2" max="2" width="3.5703125" style="1" customWidth="1"/>
    <col min="3" max="3" width="3.28515625" style="1" customWidth="1"/>
    <col min="4" max="4" width="19" style="1" customWidth="1"/>
    <col min="5" max="5" width="7.42578125" style="1" customWidth="1"/>
    <col min="6" max="6" width="8" style="126" customWidth="1"/>
    <col min="7" max="7" width="12.42578125" style="126" customWidth="1"/>
    <col min="8" max="8" width="11.42578125" style="126" customWidth="1"/>
    <col min="9" max="9" width="10" style="126" customWidth="1"/>
    <col min="10" max="10" width="11.7109375" style="126" customWidth="1"/>
    <col min="11" max="11" width="12.5703125" style="126" customWidth="1"/>
    <col min="12" max="12" width="31" style="1" customWidth="1"/>
    <col min="13" max="13" width="6.7109375" style="126" customWidth="1"/>
    <col min="14" max="14" width="6.85546875" style="196" customWidth="1"/>
    <col min="15" max="15" width="7.85546875" style="196" customWidth="1"/>
    <col min="16" max="16" width="10.5703125" style="7" hidden="1" customWidth="1"/>
    <col min="17" max="17" width="7.5703125" style="16" hidden="1" customWidth="1"/>
    <col min="18" max="18" width="10.28515625" style="2" customWidth="1"/>
    <col min="19" max="19" width="13.140625" style="2" customWidth="1"/>
    <col min="20" max="20" width="31.42578125" style="2" customWidth="1"/>
    <col min="21" max="21" width="25.42578125" style="2" customWidth="1"/>
    <col min="22" max="245" width="9.140625" style="2" customWidth="1"/>
    <col min="246" max="16384" width="8.7109375" style="13"/>
  </cols>
  <sheetData>
    <row r="1" spans="1:21" customFormat="1" ht="15.75">
      <c r="A1" s="272"/>
      <c r="B1" s="272"/>
      <c r="C1" s="272"/>
      <c r="D1" s="272"/>
      <c r="E1" s="273"/>
      <c r="F1" s="273"/>
      <c r="G1" s="272"/>
      <c r="H1" s="272"/>
      <c r="I1" s="272"/>
      <c r="J1" s="272"/>
      <c r="K1" s="272"/>
      <c r="L1" s="290" t="s">
        <v>207</v>
      </c>
      <c r="M1" s="290"/>
      <c r="N1" s="290"/>
      <c r="O1" s="290"/>
      <c r="P1" s="274"/>
      <c r="Q1" s="274"/>
      <c r="R1" s="275"/>
      <c r="S1" s="275"/>
      <c r="T1" s="275"/>
      <c r="U1" s="275"/>
    </row>
    <row r="2" spans="1:21" customFormat="1" ht="15.75">
      <c r="A2" s="272"/>
      <c r="B2" s="272"/>
      <c r="C2" s="272"/>
      <c r="D2" s="272"/>
      <c r="E2" s="273"/>
      <c r="F2" s="273"/>
      <c r="G2" s="272"/>
      <c r="H2" s="272"/>
      <c r="I2" s="272"/>
      <c r="J2" s="272"/>
      <c r="K2" s="272"/>
      <c r="L2" s="290" t="s">
        <v>208</v>
      </c>
      <c r="M2" s="290"/>
      <c r="N2" s="290"/>
      <c r="O2" s="290"/>
      <c r="P2" s="274"/>
      <c r="Q2" s="274"/>
      <c r="R2" s="275"/>
      <c r="S2" s="275"/>
      <c r="T2" s="275"/>
      <c r="U2" s="275"/>
    </row>
    <row r="3" spans="1:21" customFormat="1" ht="15.75">
      <c r="A3" s="272"/>
      <c r="B3" s="272"/>
      <c r="C3" s="272"/>
      <c r="D3" s="272"/>
      <c r="E3" s="273"/>
      <c r="F3" s="273"/>
      <c r="G3" s="272"/>
      <c r="H3" s="272"/>
      <c r="I3" s="272"/>
      <c r="J3" s="272"/>
      <c r="K3" s="272"/>
      <c r="L3" s="290" t="s">
        <v>209</v>
      </c>
      <c r="M3" s="290"/>
      <c r="N3" s="290"/>
      <c r="O3" s="290"/>
      <c r="P3" s="274"/>
      <c r="Q3" s="274"/>
      <c r="R3" s="275"/>
      <c r="S3" s="275"/>
      <c r="T3" s="275"/>
      <c r="U3" s="275"/>
    </row>
    <row r="4" spans="1:21" customFormat="1" ht="15.75">
      <c r="A4" s="272"/>
      <c r="B4" s="272"/>
      <c r="C4" s="272"/>
      <c r="D4" s="272"/>
      <c r="E4" s="273"/>
      <c r="F4" s="273"/>
      <c r="G4" s="272"/>
      <c r="H4" s="272"/>
      <c r="I4" s="272"/>
      <c r="J4" s="272"/>
      <c r="K4" s="272"/>
      <c r="L4" s="290" t="s">
        <v>210</v>
      </c>
      <c r="M4" s="290"/>
      <c r="N4" s="290"/>
      <c r="O4" s="290"/>
      <c r="P4" s="274"/>
      <c r="Q4" s="274"/>
      <c r="R4" s="275"/>
      <c r="S4" s="275"/>
      <c r="T4" s="275"/>
      <c r="U4" s="275"/>
    </row>
    <row r="5" spans="1:21" customFormat="1" ht="15.75">
      <c r="A5" s="272"/>
      <c r="B5" s="272"/>
      <c r="C5" s="272"/>
      <c r="D5" s="272"/>
      <c r="E5" s="273"/>
      <c r="F5" s="273"/>
      <c r="G5" s="272"/>
      <c r="H5" s="272"/>
      <c r="I5" s="272"/>
      <c r="J5" s="272"/>
      <c r="K5" s="272"/>
      <c r="L5" s="290" t="s">
        <v>211</v>
      </c>
      <c r="M5" s="290"/>
      <c r="N5" s="290"/>
      <c r="O5" s="290"/>
      <c r="P5" s="274"/>
      <c r="Q5" s="274"/>
      <c r="R5" s="275"/>
      <c r="S5" s="275"/>
      <c r="T5" s="275"/>
      <c r="U5" s="275"/>
    </row>
    <row r="6" spans="1:21" ht="14.25" customHeight="1">
      <c r="A6" s="245"/>
      <c r="B6" s="245"/>
      <c r="C6" s="245"/>
      <c r="D6" s="245"/>
      <c r="E6" s="245"/>
      <c r="F6" s="245"/>
      <c r="G6" s="245"/>
      <c r="H6" s="245"/>
      <c r="I6" s="245"/>
      <c r="J6" s="245"/>
      <c r="K6" s="245"/>
      <c r="L6" s="596"/>
      <c r="M6" s="597"/>
      <c r="N6" s="597"/>
      <c r="O6" s="598"/>
    </row>
    <row r="7" spans="1:21" ht="36.75" customHeight="1">
      <c r="A7" s="599" t="s">
        <v>121</v>
      </c>
      <c r="B7" s="599"/>
      <c r="C7" s="599"/>
      <c r="D7" s="599"/>
      <c r="E7" s="599"/>
      <c r="F7" s="599"/>
      <c r="G7" s="599"/>
      <c r="H7" s="599"/>
      <c r="I7" s="599"/>
      <c r="J7" s="599"/>
      <c r="K7" s="599"/>
      <c r="L7" s="599"/>
      <c r="M7" s="599"/>
      <c r="N7" s="599"/>
      <c r="O7" s="599"/>
    </row>
    <row r="8" spans="1:21" ht="14.25" customHeight="1">
      <c r="A8" s="599" t="s">
        <v>0</v>
      </c>
      <c r="B8" s="599"/>
      <c r="C8" s="599"/>
      <c r="D8" s="599"/>
      <c r="E8" s="599"/>
      <c r="F8" s="599"/>
      <c r="G8" s="599"/>
      <c r="H8" s="599"/>
      <c r="I8" s="599"/>
      <c r="J8" s="599"/>
      <c r="K8" s="599"/>
      <c r="L8" s="599"/>
      <c r="M8" s="599"/>
      <c r="N8" s="599"/>
      <c r="O8" s="599"/>
    </row>
    <row r="9" spans="1:21" ht="16.5" customHeight="1">
      <c r="A9" s="41"/>
      <c r="B9" s="41"/>
      <c r="C9" s="41"/>
      <c r="D9" s="41"/>
      <c r="E9" s="41"/>
      <c r="F9" s="127"/>
      <c r="G9" s="103"/>
      <c r="H9" s="103"/>
      <c r="I9" s="103"/>
      <c r="J9" s="127"/>
      <c r="K9" s="127"/>
      <c r="L9" s="600" t="s">
        <v>1</v>
      </c>
      <c r="M9" s="600"/>
      <c r="N9" s="600"/>
      <c r="O9" s="600"/>
    </row>
    <row r="10" spans="1:21" ht="37.5" customHeight="1">
      <c r="A10" s="601" t="s">
        <v>2</v>
      </c>
      <c r="B10" s="601" t="s">
        <v>3</v>
      </c>
      <c r="C10" s="95" t="s">
        <v>4</v>
      </c>
      <c r="D10" s="602" t="s">
        <v>5</v>
      </c>
      <c r="E10" s="604" t="s">
        <v>6</v>
      </c>
      <c r="F10" s="604" t="s">
        <v>7</v>
      </c>
      <c r="G10" s="606" t="s">
        <v>102</v>
      </c>
      <c r="H10" s="606" t="s">
        <v>103</v>
      </c>
      <c r="I10" s="606" t="s">
        <v>104</v>
      </c>
      <c r="J10" s="604" t="s">
        <v>122</v>
      </c>
      <c r="K10" s="604" t="s">
        <v>123</v>
      </c>
      <c r="L10" s="603" t="s">
        <v>8</v>
      </c>
      <c r="M10" s="603"/>
      <c r="N10" s="603"/>
      <c r="O10" s="603"/>
    </row>
    <row r="11" spans="1:21" ht="48" customHeight="1">
      <c r="A11" s="601"/>
      <c r="B11" s="601"/>
      <c r="C11" s="96"/>
      <c r="D11" s="602"/>
      <c r="E11" s="604"/>
      <c r="F11" s="605"/>
      <c r="G11" s="607"/>
      <c r="H11" s="607"/>
      <c r="I11" s="607"/>
      <c r="J11" s="604"/>
      <c r="K11" s="604"/>
      <c r="L11" s="609" t="s">
        <v>10</v>
      </c>
      <c r="M11" s="603" t="s">
        <v>11</v>
      </c>
      <c r="N11" s="603"/>
      <c r="O11" s="603"/>
    </row>
    <row r="12" spans="1:21" ht="89.25" customHeight="1">
      <c r="A12" s="601"/>
      <c r="B12" s="601"/>
      <c r="C12" s="97"/>
      <c r="D12" s="602"/>
      <c r="E12" s="604"/>
      <c r="F12" s="605"/>
      <c r="G12" s="608"/>
      <c r="H12" s="608"/>
      <c r="I12" s="608"/>
      <c r="J12" s="604"/>
      <c r="K12" s="604"/>
      <c r="L12" s="609"/>
      <c r="M12" s="172" t="s">
        <v>124</v>
      </c>
      <c r="N12" s="172" t="s">
        <v>125</v>
      </c>
      <c r="O12" s="172" t="s">
        <v>126</v>
      </c>
    </row>
    <row r="13" spans="1:21" ht="18.75" customHeight="1">
      <c r="A13" s="594" t="s">
        <v>166</v>
      </c>
      <c r="B13" s="594"/>
      <c r="C13" s="594"/>
      <c r="D13" s="594"/>
      <c r="E13" s="594"/>
      <c r="F13" s="594"/>
      <c r="G13" s="594"/>
      <c r="H13" s="594"/>
      <c r="I13" s="594"/>
      <c r="J13" s="594"/>
      <c r="K13" s="594"/>
      <c r="L13" s="594"/>
      <c r="M13" s="594"/>
      <c r="N13" s="594"/>
      <c r="O13" s="594"/>
    </row>
    <row r="14" spans="1:21" ht="20.65" customHeight="1">
      <c r="A14" s="595" t="s">
        <v>12</v>
      </c>
      <c r="B14" s="595"/>
      <c r="C14" s="595"/>
      <c r="D14" s="595"/>
      <c r="E14" s="595"/>
      <c r="F14" s="595"/>
      <c r="G14" s="595"/>
      <c r="H14" s="595"/>
      <c r="I14" s="595"/>
      <c r="J14" s="595"/>
      <c r="K14" s="595"/>
      <c r="L14" s="595"/>
      <c r="M14" s="595"/>
      <c r="N14" s="595"/>
      <c r="O14" s="595"/>
      <c r="P14" s="11" t="s">
        <v>85</v>
      </c>
    </row>
    <row r="15" spans="1:21" ht="34.5" customHeight="1">
      <c r="A15" s="42" t="s">
        <v>13</v>
      </c>
      <c r="B15" s="308" t="s">
        <v>163</v>
      </c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</row>
    <row r="16" spans="1:21" ht="21.6" customHeight="1">
      <c r="A16" s="43" t="s">
        <v>13</v>
      </c>
      <c r="B16" s="44" t="s">
        <v>13</v>
      </c>
      <c r="C16" s="309" t="s">
        <v>14</v>
      </c>
      <c r="D16" s="309"/>
      <c r="E16" s="309"/>
      <c r="F16" s="309"/>
      <c r="G16" s="309"/>
      <c r="H16" s="309"/>
      <c r="I16" s="309"/>
      <c r="J16" s="309"/>
      <c r="K16" s="309"/>
      <c r="L16" s="310"/>
      <c r="M16" s="310"/>
      <c r="N16" s="310"/>
      <c r="O16" s="310"/>
      <c r="S16" s="194"/>
    </row>
    <row r="17" spans="1:247" ht="81" customHeight="1">
      <c r="A17" s="317" t="s">
        <v>13</v>
      </c>
      <c r="B17" s="318" t="s">
        <v>13</v>
      </c>
      <c r="C17" s="485" t="s">
        <v>13</v>
      </c>
      <c r="D17" s="490" t="s">
        <v>174</v>
      </c>
      <c r="E17" s="320" t="s">
        <v>127</v>
      </c>
      <c r="F17" s="280" t="s">
        <v>15</v>
      </c>
      <c r="G17" s="128">
        <v>4481.1000000000004</v>
      </c>
      <c r="H17" s="129">
        <v>5743.5</v>
      </c>
      <c r="I17" s="267">
        <f>5018.2-250</f>
        <v>4768.2</v>
      </c>
      <c r="J17" s="130">
        <v>6000</v>
      </c>
      <c r="K17" s="213">
        <v>6500</v>
      </c>
      <c r="L17" s="510" t="s">
        <v>82</v>
      </c>
      <c r="M17" s="512">
        <v>100</v>
      </c>
      <c r="N17" s="512">
        <v>100</v>
      </c>
      <c r="O17" s="512">
        <v>100</v>
      </c>
      <c r="P17" s="20">
        <v>4465.5</v>
      </c>
      <c r="S17" s="223"/>
    </row>
    <row r="18" spans="1:247" ht="45" customHeight="1">
      <c r="A18" s="317"/>
      <c r="B18" s="318"/>
      <c r="C18" s="485"/>
      <c r="D18" s="490"/>
      <c r="E18" s="320"/>
      <c r="F18" s="281" t="s">
        <v>205</v>
      </c>
      <c r="G18" s="128"/>
      <c r="H18" s="261"/>
      <c r="I18" s="267">
        <v>250</v>
      </c>
      <c r="J18" s="213"/>
      <c r="K18" s="263"/>
      <c r="L18" s="511"/>
      <c r="M18" s="512"/>
      <c r="N18" s="512"/>
      <c r="O18" s="512"/>
      <c r="P18" s="20"/>
      <c r="S18" s="194"/>
    </row>
    <row r="19" spans="1:247" ht="117" customHeight="1">
      <c r="A19" s="317"/>
      <c r="B19" s="318"/>
      <c r="C19" s="485"/>
      <c r="D19" s="490"/>
      <c r="E19" s="320"/>
      <c r="F19" s="282" t="s">
        <v>179</v>
      </c>
      <c r="G19" s="131">
        <v>1060.3</v>
      </c>
      <c r="H19" s="131">
        <v>1080.3</v>
      </c>
      <c r="I19" s="104">
        <v>1023</v>
      </c>
      <c r="J19" s="132">
        <v>1240</v>
      </c>
      <c r="K19" s="262">
        <v>1300</v>
      </c>
      <c r="L19" s="46" t="s">
        <v>196</v>
      </c>
      <c r="M19" s="264">
        <v>100</v>
      </c>
      <c r="N19" s="264">
        <v>100</v>
      </c>
      <c r="O19" s="264">
        <v>100</v>
      </c>
    </row>
    <row r="20" spans="1:247" ht="22.5" customHeight="1">
      <c r="A20" s="317"/>
      <c r="B20" s="318"/>
      <c r="C20" s="485"/>
      <c r="D20" s="490"/>
      <c r="E20" s="320"/>
      <c r="F20" s="197" t="s">
        <v>9</v>
      </c>
      <c r="G20" s="105">
        <f>SUM(G17:G19)</f>
        <v>5541.4000000000005</v>
      </c>
      <c r="H20" s="105">
        <f t="shared" ref="H20:K20" si="0">SUM(H17:H19)</f>
        <v>6823.8</v>
      </c>
      <c r="I20" s="105">
        <f t="shared" si="0"/>
        <v>6041.2</v>
      </c>
      <c r="J20" s="105">
        <f t="shared" si="0"/>
        <v>7240</v>
      </c>
      <c r="K20" s="105">
        <f t="shared" si="0"/>
        <v>7800</v>
      </c>
      <c r="L20" s="303"/>
      <c r="M20" s="303"/>
      <c r="N20" s="303"/>
      <c r="O20" s="303"/>
    </row>
    <row r="21" spans="1:247" ht="47.25" customHeight="1">
      <c r="A21" s="317" t="s">
        <v>13</v>
      </c>
      <c r="B21" s="318" t="s">
        <v>13</v>
      </c>
      <c r="C21" s="316" t="s">
        <v>17</v>
      </c>
      <c r="D21" s="490" t="s">
        <v>18</v>
      </c>
      <c r="E21" s="484" t="s">
        <v>35</v>
      </c>
      <c r="F21" s="278" t="s">
        <v>15</v>
      </c>
      <c r="G21" s="67">
        <v>363</v>
      </c>
      <c r="H21" s="133">
        <v>460</v>
      </c>
      <c r="I21" s="104">
        <v>400</v>
      </c>
      <c r="J21" s="92">
        <v>460</v>
      </c>
      <c r="K21" s="92">
        <v>460</v>
      </c>
      <c r="L21" s="45" t="s">
        <v>159</v>
      </c>
      <c r="M21" s="52">
        <v>100</v>
      </c>
      <c r="N21" s="52">
        <v>100</v>
      </c>
      <c r="O21" s="52">
        <v>100</v>
      </c>
      <c r="P21" s="20">
        <v>200</v>
      </c>
    </row>
    <row r="22" spans="1:247" ht="24" customHeight="1">
      <c r="A22" s="317"/>
      <c r="B22" s="318"/>
      <c r="C22" s="316"/>
      <c r="D22" s="490"/>
      <c r="E22" s="484"/>
      <c r="F22" s="197" t="s">
        <v>9</v>
      </c>
      <c r="G22" s="105">
        <f>SUM(G21)</f>
        <v>363</v>
      </c>
      <c r="H22" s="105">
        <f t="shared" ref="H22:K22" si="1">SUM(H21)</f>
        <v>460</v>
      </c>
      <c r="I22" s="105">
        <f t="shared" si="1"/>
        <v>400</v>
      </c>
      <c r="J22" s="105">
        <f t="shared" si="1"/>
        <v>460</v>
      </c>
      <c r="K22" s="105">
        <f t="shared" si="1"/>
        <v>460</v>
      </c>
      <c r="L22" s="303"/>
      <c r="M22" s="303"/>
      <c r="N22" s="303"/>
      <c r="O22" s="303"/>
    </row>
    <row r="23" spans="1:247" s="4" customFormat="1" ht="21.6" customHeight="1">
      <c r="A23" s="47" t="s">
        <v>13</v>
      </c>
      <c r="B23" s="48" t="s">
        <v>13</v>
      </c>
      <c r="C23" s="539" t="s">
        <v>19</v>
      </c>
      <c r="D23" s="539"/>
      <c r="E23" s="539"/>
      <c r="F23" s="539"/>
      <c r="G23" s="106">
        <f>SUM(G20,G22)</f>
        <v>5904.4000000000005</v>
      </c>
      <c r="H23" s="106">
        <f t="shared" ref="H23:K23" si="2">SUM(H20,H22)</f>
        <v>7283.8</v>
      </c>
      <c r="I23" s="106">
        <f t="shared" si="2"/>
        <v>6441.2</v>
      </c>
      <c r="J23" s="106">
        <f t="shared" si="2"/>
        <v>7700</v>
      </c>
      <c r="K23" s="106">
        <f t="shared" si="2"/>
        <v>8260</v>
      </c>
      <c r="L23" s="506"/>
      <c r="M23" s="506"/>
      <c r="N23" s="506"/>
      <c r="O23" s="506"/>
      <c r="P23" s="8"/>
      <c r="Q23" s="17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47" s="5" customFormat="1" ht="19.7" customHeight="1">
      <c r="A24" s="47" t="s">
        <v>13</v>
      </c>
      <c r="B24" s="48" t="s">
        <v>20</v>
      </c>
      <c r="C24" s="540" t="s">
        <v>21</v>
      </c>
      <c r="D24" s="540"/>
      <c r="E24" s="540"/>
      <c r="F24" s="540"/>
      <c r="G24" s="540"/>
      <c r="H24" s="540"/>
      <c r="I24" s="540"/>
      <c r="J24" s="540"/>
      <c r="K24" s="540"/>
      <c r="L24" s="540"/>
      <c r="M24" s="540"/>
      <c r="N24" s="540"/>
      <c r="O24" s="540"/>
      <c r="P24" s="9"/>
      <c r="Q24" s="18"/>
      <c r="R24" s="2"/>
      <c r="S24" s="2"/>
      <c r="T24" s="2"/>
      <c r="U24" s="2"/>
      <c r="V24" s="2"/>
      <c r="W24" s="2"/>
      <c r="X24" s="2"/>
      <c r="Y24" s="2"/>
      <c r="Z24" s="2"/>
      <c r="AA24" s="2"/>
      <c r="IL24" s="14"/>
      <c r="IM24" s="14"/>
    </row>
    <row r="25" spans="1:247" s="5" customFormat="1" ht="50.25" customHeight="1">
      <c r="A25" s="483" t="s">
        <v>13</v>
      </c>
      <c r="B25" s="311" t="s">
        <v>20</v>
      </c>
      <c r="C25" s="312" t="s">
        <v>20</v>
      </c>
      <c r="D25" s="313" t="s">
        <v>22</v>
      </c>
      <c r="E25" s="314" t="s">
        <v>35</v>
      </c>
      <c r="F25" s="507" t="s">
        <v>15</v>
      </c>
      <c r="G25" s="497">
        <v>66</v>
      </c>
      <c r="H25" s="500">
        <v>200</v>
      </c>
      <c r="I25" s="503">
        <v>140</v>
      </c>
      <c r="J25" s="500">
        <v>140</v>
      </c>
      <c r="K25" s="500">
        <v>140</v>
      </c>
      <c r="L25" s="175" t="s">
        <v>182</v>
      </c>
      <c r="M25" s="178">
        <v>6</v>
      </c>
      <c r="N25" s="178">
        <v>0</v>
      </c>
      <c r="O25" s="178">
        <v>0</v>
      </c>
      <c r="P25" s="21">
        <v>80</v>
      </c>
      <c r="Q25" s="18"/>
      <c r="R25" s="2"/>
      <c r="S25" s="2"/>
      <c r="T25" s="2"/>
      <c r="U25" s="2"/>
      <c r="V25" s="2"/>
      <c r="W25" s="2"/>
      <c r="X25" s="2"/>
      <c r="Y25" s="2"/>
      <c r="Z25" s="2"/>
      <c r="AA25" s="2"/>
      <c r="IL25" s="14"/>
      <c r="IM25" s="14"/>
    </row>
    <row r="26" spans="1:247" s="5" customFormat="1" ht="24.75" customHeight="1">
      <c r="A26" s="483"/>
      <c r="B26" s="311"/>
      <c r="C26" s="312"/>
      <c r="D26" s="313"/>
      <c r="E26" s="314"/>
      <c r="F26" s="508"/>
      <c r="G26" s="498"/>
      <c r="H26" s="501"/>
      <c r="I26" s="504"/>
      <c r="J26" s="501"/>
      <c r="K26" s="501"/>
      <c r="L26" s="175" t="s">
        <v>181</v>
      </c>
      <c r="M26" s="178">
        <v>1</v>
      </c>
      <c r="N26" s="178">
        <v>1</v>
      </c>
      <c r="O26" s="178">
        <v>1</v>
      </c>
      <c r="P26" s="21"/>
      <c r="Q26" s="18"/>
      <c r="R26" s="2"/>
      <c r="S26" s="2"/>
      <c r="T26" s="2"/>
      <c r="U26" s="2"/>
      <c r="V26" s="2"/>
      <c r="W26" s="2"/>
      <c r="X26" s="2"/>
      <c r="Y26" s="2"/>
      <c r="Z26" s="2"/>
      <c r="AA26" s="2"/>
      <c r="IL26" s="14"/>
      <c r="IM26" s="14"/>
    </row>
    <row r="27" spans="1:247" s="5" customFormat="1" ht="51" customHeight="1">
      <c r="A27" s="483"/>
      <c r="B27" s="311"/>
      <c r="C27" s="312"/>
      <c r="D27" s="313"/>
      <c r="E27" s="314"/>
      <c r="F27" s="509"/>
      <c r="G27" s="499"/>
      <c r="H27" s="502"/>
      <c r="I27" s="505"/>
      <c r="J27" s="502"/>
      <c r="K27" s="502"/>
      <c r="L27" s="49" t="s">
        <v>131</v>
      </c>
      <c r="M27" s="179">
        <v>1</v>
      </c>
      <c r="N27" s="180"/>
      <c r="O27" s="180"/>
      <c r="P27" s="21"/>
      <c r="Q27" s="18"/>
      <c r="R27" s="2"/>
      <c r="S27" s="2"/>
      <c r="T27" s="2"/>
      <c r="U27" s="2"/>
      <c r="V27" s="2"/>
      <c r="W27" s="2"/>
      <c r="X27" s="2"/>
      <c r="Y27" s="2"/>
      <c r="Z27" s="2"/>
      <c r="AA27" s="2"/>
      <c r="IL27" s="14"/>
      <c r="IM27" s="14"/>
    </row>
    <row r="28" spans="1:247" s="5" customFormat="1" ht="24.6" customHeight="1">
      <c r="A28" s="483"/>
      <c r="B28" s="311"/>
      <c r="C28" s="312"/>
      <c r="D28" s="313"/>
      <c r="E28" s="314"/>
      <c r="F28" s="198" t="s">
        <v>9</v>
      </c>
      <c r="G28" s="134">
        <f>SUM(G25:G25)</f>
        <v>66</v>
      </c>
      <c r="H28" s="134">
        <f>SUM(H25:H25)</f>
        <v>200</v>
      </c>
      <c r="I28" s="107">
        <f>SUM(I25:I25)</f>
        <v>140</v>
      </c>
      <c r="J28" s="134">
        <f>SUM(J25:J25)</f>
        <v>140</v>
      </c>
      <c r="K28" s="134">
        <f>SUM(K25:K25)</f>
        <v>140</v>
      </c>
      <c r="L28" s="315"/>
      <c r="M28" s="315"/>
      <c r="N28" s="315"/>
      <c r="O28" s="315"/>
      <c r="P28" s="9"/>
      <c r="Q28" s="18"/>
      <c r="R28" s="2"/>
      <c r="S28" s="2"/>
      <c r="T28" s="2"/>
      <c r="U28" s="2"/>
      <c r="V28" s="2"/>
      <c r="W28" s="2"/>
      <c r="X28" s="2"/>
      <c r="Y28" s="2"/>
      <c r="Z28" s="2"/>
      <c r="AA28" s="2"/>
      <c r="IL28" s="14"/>
      <c r="IM28" s="14"/>
    </row>
    <row r="29" spans="1:247" s="5" customFormat="1" ht="36" customHeight="1">
      <c r="A29" s="545" t="s">
        <v>13</v>
      </c>
      <c r="B29" s="530" t="s">
        <v>20</v>
      </c>
      <c r="C29" s="533" t="s">
        <v>24</v>
      </c>
      <c r="D29" s="536" t="s">
        <v>81</v>
      </c>
      <c r="E29" s="254" t="s">
        <v>32</v>
      </c>
      <c r="F29" s="283" t="s">
        <v>15</v>
      </c>
      <c r="G29" s="50">
        <v>115</v>
      </c>
      <c r="H29" s="135">
        <v>0</v>
      </c>
      <c r="I29" s="108"/>
      <c r="J29" s="136">
        <v>246</v>
      </c>
      <c r="K29" s="137">
        <v>0</v>
      </c>
      <c r="L29" s="173" t="s">
        <v>183</v>
      </c>
      <c r="M29" s="181"/>
      <c r="N29" s="182">
        <v>100</v>
      </c>
      <c r="O29" s="182"/>
      <c r="P29" s="21">
        <v>115</v>
      </c>
      <c r="Q29" s="18"/>
      <c r="R29" s="2"/>
      <c r="S29" s="2"/>
      <c r="T29" s="2"/>
      <c r="U29" s="2"/>
      <c r="V29" s="2"/>
      <c r="W29" s="2"/>
      <c r="X29" s="2"/>
      <c r="Y29" s="2"/>
      <c r="Z29" s="2"/>
      <c r="AA29" s="2"/>
      <c r="IL29" s="14"/>
      <c r="IM29" s="14"/>
    </row>
    <row r="30" spans="1:247" s="5" customFormat="1" ht="46.5" customHeight="1">
      <c r="A30" s="546"/>
      <c r="B30" s="531"/>
      <c r="C30" s="534"/>
      <c r="D30" s="537"/>
      <c r="E30" s="514" t="s">
        <v>35</v>
      </c>
      <c r="F30" s="284" t="s">
        <v>202</v>
      </c>
      <c r="G30" s="133"/>
      <c r="H30" s="135">
        <v>7.6</v>
      </c>
      <c r="I30" s="108">
        <v>7.6</v>
      </c>
      <c r="J30" s="136"/>
      <c r="K30" s="174"/>
      <c r="L30" s="548" t="s">
        <v>184</v>
      </c>
      <c r="M30" s="550">
        <v>100</v>
      </c>
      <c r="N30" s="541">
        <v>100</v>
      </c>
      <c r="O30" s="541">
        <v>100</v>
      </c>
      <c r="P30" s="21"/>
      <c r="Q30" s="18"/>
      <c r="R30" s="2"/>
      <c r="S30" s="2"/>
      <c r="T30" s="2"/>
      <c r="U30" s="2"/>
      <c r="V30" s="2"/>
      <c r="W30" s="2"/>
      <c r="X30" s="2"/>
      <c r="Y30" s="2"/>
      <c r="Z30" s="2"/>
      <c r="AA30" s="2"/>
      <c r="IL30" s="14"/>
      <c r="IM30" s="14"/>
    </row>
    <row r="31" spans="1:247" s="5" customFormat="1" ht="48.75" customHeight="1">
      <c r="A31" s="546"/>
      <c r="B31" s="531"/>
      <c r="C31" s="534"/>
      <c r="D31" s="537"/>
      <c r="E31" s="515"/>
      <c r="F31" s="283" t="s">
        <v>80</v>
      </c>
      <c r="G31" s="50">
        <v>30</v>
      </c>
      <c r="H31" s="138">
        <v>30</v>
      </c>
      <c r="I31" s="109">
        <v>12</v>
      </c>
      <c r="J31" s="139">
        <v>30</v>
      </c>
      <c r="K31" s="174">
        <v>30</v>
      </c>
      <c r="L31" s="549"/>
      <c r="M31" s="550"/>
      <c r="N31" s="541"/>
      <c r="O31" s="541"/>
      <c r="P31" s="21">
        <v>5.8</v>
      </c>
      <c r="Q31" s="18"/>
      <c r="R31" s="2"/>
      <c r="S31" s="2"/>
      <c r="T31" s="2"/>
      <c r="U31" s="2"/>
      <c r="V31" s="2"/>
      <c r="W31" s="2"/>
      <c r="X31" s="2"/>
      <c r="Y31" s="2"/>
      <c r="Z31" s="2"/>
      <c r="AA31" s="2"/>
      <c r="IL31" s="14"/>
      <c r="IM31" s="14"/>
    </row>
    <row r="32" spans="1:247" ht="29.25" customHeight="1">
      <c r="A32" s="547"/>
      <c r="B32" s="532"/>
      <c r="C32" s="535"/>
      <c r="D32" s="538"/>
      <c r="E32" s="516"/>
      <c r="F32" s="197" t="s">
        <v>9</v>
      </c>
      <c r="G32" s="105">
        <f>SUM(G29:G31)</f>
        <v>145</v>
      </c>
      <c r="H32" s="105">
        <f t="shared" ref="H32:K32" si="3">SUM(H29:H31)</f>
        <v>37.6</v>
      </c>
      <c r="I32" s="105">
        <f t="shared" si="3"/>
        <v>19.600000000000001</v>
      </c>
      <c r="J32" s="105">
        <f t="shared" si="3"/>
        <v>276</v>
      </c>
      <c r="K32" s="105">
        <f t="shared" si="3"/>
        <v>30</v>
      </c>
      <c r="L32" s="362"/>
      <c r="M32" s="362"/>
      <c r="N32" s="362"/>
      <c r="O32" s="362"/>
    </row>
    <row r="33" spans="1:247" ht="39" customHeight="1">
      <c r="A33" s="317" t="s">
        <v>13</v>
      </c>
      <c r="B33" s="318" t="s">
        <v>20</v>
      </c>
      <c r="C33" s="485" t="s">
        <v>25</v>
      </c>
      <c r="D33" s="490" t="s">
        <v>119</v>
      </c>
      <c r="E33" s="518" t="s">
        <v>32</v>
      </c>
      <c r="F33" s="285" t="s">
        <v>15</v>
      </c>
      <c r="G33" s="67">
        <v>30.4</v>
      </c>
      <c r="H33" s="140">
        <v>517</v>
      </c>
      <c r="I33" s="266">
        <f>200-179.4</f>
        <v>20.599999999999994</v>
      </c>
      <c r="J33" s="92">
        <v>1946</v>
      </c>
      <c r="K33" s="133">
        <v>2000</v>
      </c>
      <c r="L33" s="593" t="s">
        <v>185</v>
      </c>
      <c r="M33" s="588">
        <v>15</v>
      </c>
      <c r="N33" s="588">
        <v>35</v>
      </c>
      <c r="O33" s="588">
        <v>50</v>
      </c>
      <c r="P33" s="20">
        <v>230</v>
      </c>
    </row>
    <row r="34" spans="1:247" ht="35.25" customHeight="1">
      <c r="A34" s="317"/>
      <c r="B34" s="318"/>
      <c r="C34" s="485"/>
      <c r="D34" s="490"/>
      <c r="E34" s="518"/>
      <c r="F34" s="286" t="s">
        <v>200</v>
      </c>
      <c r="G34" s="67"/>
      <c r="H34" s="140">
        <v>170</v>
      </c>
      <c r="I34" s="250">
        <v>88.1</v>
      </c>
      <c r="J34" s="133"/>
      <c r="K34" s="133"/>
      <c r="L34" s="593"/>
      <c r="M34" s="588"/>
      <c r="N34" s="588"/>
      <c r="O34" s="588"/>
      <c r="P34" s="20"/>
    </row>
    <row r="35" spans="1:247" ht="35.25" customHeight="1">
      <c r="A35" s="317"/>
      <c r="B35" s="318"/>
      <c r="C35" s="485"/>
      <c r="D35" s="490"/>
      <c r="E35" s="518"/>
      <c r="F35" s="287" t="s">
        <v>205</v>
      </c>
      <c r="G35" s="67"/>
      <c r="H35" s="140"/>
      <c r="I35" s="250">
        <v>179.4</v>
      </c>
      <c r="J35" s="133"/>
      <c r="K35" s="133"/>
      <c r="L35" s="593"/>
      <c r="M35" s="588"/>
      <c r="N35" s="588"/>
      <c r="O35" s="588"/>
      <c r="P35" s="20"/>
    </row>
    <row r="36" spans="1:247" ht="23.25" customHeight="1">
      <c r="A36" s="317"/>
      <c r="B36" s="318"/>
      <c r="C36" s="485"/>
      <c r="D36" s="490"/>
      <c r="E36" s="518"/>
      <c r="F36" s="197" t="s">
        <v>9</v>
      </c>
      <c r="G36" s="105">
        <f>SUM(G33:G34)</f>
        <v>30.4</v>
      </c>
      <c r="H36" s="105">
        <f t="shared" ref="H36:K36" si="4">SUM(H33:H34)</f>
        <v>687</v>
      </c>
      <c r="I36" s="105">
        <f>SUM(I33:I35)</f>
        <v>288.10000000000002</v>
      </c>
      <c r="J36" s="105">
        <f t="shared" si="4"/>
        <v>1946</v>
      </c>
      <c r="K36" s="105">
        <f t="shared" si="4"/>
        <v>2000</v>
      </c>
      <c r="L36" s="542"/>
      <c r="M36" s="543"/>
      <c r="N36" s="543"/>
      <c r="O36" s="544"/>
    </row>
    <row r="37" spans="1:247" ht="19.7" customHeight="1">
      <c r="A37" s="43" t="s">
        <v>13</v>
      </c>
      <c r="B37" s="44" t="s">
        <v>20</v>
      </c>
      <c r="C37" s="480" t="s">
        <v>19</v>
      </c>
      <c r="D37" s="481"/>
      <c r="E37" s="481"/>
      <c r="F37" s="482"/>
      <c r="G37" s="110">
        <f>SUM(G28,G32,G36)</f>
        <v>241.4</v>
      </c>
      <c r="H37" s="110">
        <f t="shared" ref="H37:K37" si="5">SUM(H28,H32,H36)</f>
        <v>924.6</v>
      </c>
      <c r="I37" s="110">
        <f t="shared" si="5"/>
        <v>447.70000000000005</v>
      </c>
      <c r="J37" s="110">
        <f t="shared" si="5"/>
        <v>2362</v>
      </c>
      <c r="K37" s="110">
        <f t="shared" si="5"/>
        <v>2170</v>
      </c>
      <c r="L37" s="517"/>
      <c r="M37" s="517"/>
      <c r="N37" s="517"/>
      <c r="O37" s="517"/>
    </row>
    <row r="38" spans="1:247" ht="24.6" customHeight="1">
      <c r="A38" s="43" t="s">
        <v>13</v>
      </c>
      <c r="B38" s="44" t="s">
        <v>24</v>
      </c>
      <c r="C38" s="293" t="s">
        <v>26</v>
      </c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5"/>
    </row>
    <row r="39" spans="1:247" ht="37.5" customHeight="1">
      <c r="A39" s="317" t="s">
        <v>13</v>
      </c>
      <c r="B39" s="318" t="s">
        <v>24</v>
      </c>
      <c r="C39" s="485" t="s">
        <v>13</v>
      </c>
      <c r="D39" s="490" t="s">
        <v>132</v>
      </c>
      <c r="E39" s="292" t="s">
        <v>35</v>
      </c>
      <c r="F39" s="285" t="s">
        <v>15</v>
      </c>
      <c r="G39" s="50">
        <v>250</v>
      </c>
      <c r="H39" s="133">
        <v>300</v>
      </c>
      <c r="I39" s="268">
        <f>350-50</f>
        <v>300</v>
      </c>
      <c r="J39" s="92">
        <v>700</v>
      </c>
      <c r="K39" s="92">
        <v>700</v>
      </c>
      <c r="L39" s="589" t="s">
        <v>187</v>
      </c>
      <c r="M39" s="433" t="s">
        <v>188</v>
      </c>
      <c r="N39" s="433" t="s">
        <v>189</v>
      </c>
      <c r="O39" s="433" t="s">
        <v>190</v>
      </c>
      <c r="P39" s="7">
        <v>135</v>
      </c>
    </row>
    <row r="40" spans="1:247" ht="32.25" customHeight="1">
      <c r="A40" s="317"/>
      <c r="B40" s="318"/>
      <c r="C40" s="485"/>
      <c r="D40" s="490"/>
      <c r="E40" s="292"/>
      <c r="F40" s="286" t="s">
        <v>197</v>
      </c>
      <c r="G40" s="50"/>
      <c r="H40" s="133">
        <v>120</v>
      </c>
      <c r="I40" s="269">
        <f>120-67</f>
        <v>53</v>
      </c>
      <c r="J40" s="133"/>
      <c r="K40" s="133"/>
      <c r="L40" s="590"/>
      <c r="M40" s="592"/>
      <c r="N40" s="592"/>
      <c r="O40" s="592"/>
    </row>
    <row r="41" spans="1:247" ht="29.25" customHeight="1">
      <c r="A41" s="317"/>
      <c r="B41" s="318"/>
      <c r="C41" s="485"/>
      <c r="D41" s="490"/>
      <c r="E41" s="292"/>
      <c r="F41" s="287" t="s">
        <v>205</v>
      </c>
      <c r="G41" s="50"/>
      <c r="H41" s="133"/>
      <c r="I41" s="269">
        <v>117</v>
      </c>
      <c r="J41" s="133"/>
      <c r="K41" s="133"/>
      <c r="L41" s="591"/>
      <c r="M41" s="434"/>
      <c r="N41" s="434"/>
      <c r="O41" s="434"/>
    </row>
    <row r="42" spans="1:247" ht="24.75" customHeight="1">
      <c r="A42" s="317"/>
      <c r="B42" s="318"/>
      <c r="C42" s="485"/>
      <c r="D42" s="490"/>
      <c r="E42" s="292"/>
      <c r="F42" s="197" t="s">
        <v>9</v>
      </c>
      <c r="G42" s="105">
        <f>SUM(G39:G40)</f>
        <v>250</v>
      </c>
      <c r="H42" s="105">
        <f t="shared" ref="H42:K42" si="6">SUM(H39:H40)</f>
        <v>420</v>
      </c>
      <c r="I42" s="105">
        <f>SUM(I39:I41)</f>
        <v>470</v>
      </c>
      <c r="J42" s="105">
        <f t="shared" si="6"/>
        <v>700</v>
      </c>
      <c r="K42" s="105">
        <f t="shared" si="6"/>
        <v>700</v>
      </c>
      <c r="L42" s="291"/>
      <c r="M42" s="291"/>
      <c r="N42" s="291"/>
      <c r="O42" s="291"/>
    </row>
    <row r="43" spans="1:247" ht="36.4" customHeight="1">
      <c r="A43" s="317" t="s">
        <v>13</v>
      </c>
      <c r="B43" s="318" t="s">
        <v>24</v>
      </c>
      <c r="C43" s="485" t="s">
        <v>20</v>
      </c>
      <c r="D43" s="490" t="s">
        <v>133</v>
      </c>
      <c r="E43" s="518" t="s">
        <v>35</v>
      </c>
      <c r="F43" s="285" t="s">
        <v>15</v>
      </c>
      <c r="G43" s="141"/>
      <c r="H43" s="140">
        <v>80</v>
      </c>
      <c r="I43" s="55">
        <v>5</v>
      </c>
      <c r="J43" s="142">
        <v>140</v>
      </c>
      <c r="K43" s="142">
        <v>140</v>
      </c>
      <c r="L43" s="296" t="s">
        <v>186</v>
      </c>
      <c r="M43" s="433">
        <v>3</v>
      </c>
      <c r="N43" s="433">
        <v>4</v>
      </c>
      <c r="O43" s="433">
        <v>4</v>
      </c>
    </row>
    <row r="44" spans="1:247" ht="52.5" customHeight="1">
      <c r="A44" s="317"/>
      <c r="B44" s="318"/>
      <c r="C44" s="485"/>
      <c r="D44" s="490"/>
      <c r="E44" s="518"/>
      <c r="F44" s="282" t="s">
        <v>179</v>
      </c>
      <c r="G44" s="143">
        <v>116.2</v>
      </c>
      <c r="H44" s="135">
        <v>140</v>
      </c>
      <c r="I44" s="55">
        <v>120</v>
      </c>
      <c r="J44" s="144">
        <v>140</v>
      </c>
      <c r="K44" s="144">
        <v>140</v>
      </c>
      <c r="L44" s="296"/>
      <c r="M44" s="513"/>
      <c r="N44" s="513"/>
      <c r="O44" s="513"/>
    </row>
    <row r="45" spans="1:247" ht="23.25" customHeight="1">
      <c r="A45" s="317"/>
      <c r="B45" s="318"/>
      <c r="C45" s="485"/>
      <c r="D45" s="490"/>
      <c r="E45" s="518"/>
      <c r="F45" s="197" t="s">
        <v>9</v>
      </c>
      <c r="G45" s="105">
        <f>SUM(G43:G44)</f>
        <v>116.2</v>
      </c>
      <c r="H45" s="105">
        <f>SUM(H43:H44)</f>
        <v>220</v>
      </c>
      <c r="I45" s="105">
        <f>SUM(I43:I44)</f>
        <v>125</v>
      </c>
      <c r="J45" s="105">
        <f>SUM(J43:J44)</f>
        <v>280</v>
      </c>
      <c r="K45" s="105">
        <f>SUM(K43:K44)</f>
        <v>280</v>
      </c>
      <c r="L45" s="551"/>
      <c r="M45" s="551"/>
      <c r="N45" s="551"/>
      <c r="O45" s="551"/>
    </row>
    <row r="46" spans="1:247" ht="21.6" customHeight="1">
      <c r="A46" s="43" t="s">
        <v>13</v>
      </c>
      <c r="B46" s="44" t="s">
        <v>24</v>
      </c>
      <c r="C46" s="480" t="s">
        <v>19</v>
      </c>
      <c r="D46" s="481"/>
      <c r="E46" s="481"/>
      <c r="F46" s="482"/>
      <c r="G46" s="110">
        <f>SUM(G42,G45)</f>
        <v>366.2</v>
      </c>
      <c r="H46" s="110">
        <f t="shared" ref="H46:K46" si="7">SUM(H42,H45)</f>
        <v>640</v>
      </c>
      <c r="I46" s="110">
        <f t="shared" si="7"/>
        <v>595</v>
      </c>
      <c r="J46" s="110">
        <f t="shared" si="7"/>
        <v>980</v>
      </c>
      <c r="K46" s="110">
        <f t="shared" si="7"/>
        <v>980</v>
      </c>
      <c r="L46" s="517"/>
      <c r="M46" s="517"/>
      <c r="N46" s="517"/>
      <c r="O46" s="517"/>
    </row>
    <row r="47" spans="1:247" ht="18.600000000000001" customHeight="1">
      <c r="A47" s="43" t="s">
        <v>13</v>
      </c>
      <c r="B47" s="44" t="s">
        <v>25</v>
      </c>
      <c r="C47" s="293" t="s">
        <v>120</v>
      </c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5"/>
    </row>
    <row r="48" spans="1:247" s="6" customFormat="1" ht="43.7" customHeight="1">
      <c r="A48" s="317" t="s">
        <v>13</v>
      </c>
      <c r="B48" s="528" t="s">
        <v>25</v>
      </c>
      <c r="C48" s="316" t="s">
        <v>13</v>
      </c>
      <c r="D48" s="490" t="s">
        <v>153</v>
      </c>
      <c r="E48" s="525" t="s">
        <v>152</v>
      </c>
      <c r="F48" s="278" t="s">
        <v>15</v>
      </c>
      <c r="G48" s="50"/>
      <c r="H48" s="133">
        <v>150</v>
      </c>
      <c r="I48" s="255"/>
      <c r="J48" s="56">
        <v>900</v>
      </c>
      <c r="K48" s="56">
        <v>619</v>
      </c>
      <c r="L48" s="45" t="s">
        <v>154</v>
      </c>
      <c r="M48" s="52">
        <v>1</v>
      </c>
      <c r="N48" s="52"/>
      <c r="O48" s="52"/>
      <c r="P48" s="7"/>
      <c r="Q48" s="16"/>
      <c r="R48" s="2"/>
      <c r="S48" s="2"/>
      <c r="T48" s="2"/>
      <c r="U48" s="2"/>
      <c r="V48" s="2"/>
      <c r="W48" s="2"/>
      <c r="X48" s="2"/>
      <c r="Y48" s="2"/>
      <c r="Z48" s="2"/>
      <c r="AA48" s="2"/>
      <c r="IL48" s="15"/>
      <c r="IM48" s="15"/>
    </row>
    <row r="49" spans="1:247" s="6" customFormat="1" ht="30.75" customHeight="1">
      <c r="A49" s="317"/>
      <c r="B49" s="529"/>
      <c r="C49" s="317"/>
      <c r="D49" s="490"/>
      <c r="E49" s="526"/>
      <c r="F49" s="278" t="s">
        <v>29</v>
      </c>
      <c r="G49" s="51"/>
      <c r="H49" s="233"/>
      <c r="I49" s="55">
        <v>76.5</v>
      </c>
      <c r="J49" s="56">
        <v>1537</v>
      </c>
      <c r="K49" s="56">
        <v>2775</v>
      </c>
      <c r="L49" s="45" t="s">
        <v>155</v>
      </c>
      <c r="M49" s="52">
        <v>10</v>
      </c>
      <c r="N49" s="53">
        <v>30</v>
      </c>
      <c r="O49" s="52">
        <v>30</v>
      </c>
      <c r="P49" s="20">
        <v>0</v>
      </c>
      <c r="Q49" s="16"/>
      <c r="R49" s="2"/>
      <c r="S49" s="2"/>
      <c r="T49" s="2"/>
      <c r="U49" s="2"/>
      <c r="V49" s="2"/>
      <c r="W49" s="2"/>
      <c r="X49" s="2"/>
      <c r="Y49" s="2"/>
      <c r="Z49" s="2"/>
      <c r="AA49" s="2"/>
      <c r="IL49" s="15"/>
      <c r="IM49" s="15"/>
    </row>
    <row r="50" spans="1:247" s="6" customFormat="1" ht="57" customHeight="1">
      <c r="A50" s="317"/>
      <c r="B50" s="529"/>
      <c r="C50" s="317"/>
      <c r="D50" s="490"/>
      <c r="E50" s="526"/>
      <c r="F50" s="278" t="s">
        <v>28</v>
      </c>
      <c r="G50" s="50"/>
      <c r="H50" s="233"/>
      <c r="I50" s="55">
        <v>6.8</v>
      </c>
      <c r="J50" s="56">
        <v>124</v>
      </c>
      <c r="K50" s="56">
        <v>225</v>
      </c>
      <c r="L50" s="57" t="s">
        <v>83</v>
      </c>
      <c r="M50" s="184"/>
      <c r="N50" s="184"/>
      <c r="O50" s="184">
        <v>58895</v>
      </c>
      <c r="P50" s="7"/>
      <c r="Q50" s="16"/>
      <c r="R50" s="2"/>
      <c r="S50" s="2"/>
      <c r="T50" s="2"/>
      <c r="U50" s="2"/>
      <c r="V50" s="2"/>
      <c r="W50" s="2"/>
      <c r="X50" s="2"/>
      <c r="Y50" s="2"/>
      <c r="Z50" s="2"/>
      <c r="AA50" s="2"/>
      <c r="IL50" s="15"/>
      <c r="IM50" s="15"/>
    </row>
    <row r="51" spans="1:247" s="6" customFormat="1" ht="18" customHeight="1">
      <c r="A51" s="317"/>
      <c r="B51" s="529"/>
      <c r="C51" s="317"/>
      <c r="D51" s="490"/>
      <c r="E51" s="527"/>
      <c r="F51" s="199" t="s">
        <v>9</v>
      </c>
      <c r="G51" s="111">
        <f>SUM(G48:G50)</f>
        <v>0</v>
      </c>
      <c r="H51" s="111">
        <f>SUM(H48:H50)</f>
        <v>150</v>
      </c>
      <c r="I51" s="111">
        <f>SUM(I48:I50)</f>
        <v>83.3</v>
      </c>
      <c r="J51" s="111">
        <f>SUM(J48:J50)</f>
        <v>2561</v>
      </c>
      <c r="K51" s="111">
        <f>SUM(K48:K50)</f>
        <v>3619</v>
      </c>
      <c r="L51" s="327"/>
      <c r="M51" s="327"/>
      <c r="N51" s="327"/>
      <c r="O51" s="327"/>
      <c r="P51" s="7"/>
      <c r="Q51" s="16"/>
      <c r="R51" s="2"/>
      <c r="S51" s="2"/>
      <c r="T51" s="2"/>
      <c r="U51" s="2"/>
      <c r="V51" s="2"/>
      <c r="W51" s="2"/>
      <c r="X51" s="2"/>
      <c r="Y51" s="2"/>
      <c r="Z51" s="2"/>
      <c r="AA51" s="2"/>
      <c r="IL51" s="15"/>
      <c r="IM51" s="15"/>
    </row>
    <row r="52" spans="1:247" ht="36.75" hidden="1" customHeight="1">
      <c r="A52" s="317" t="s">
        <v>13</v>
      </c>
      <c r="B52" s="318" t="s">
        <v>25</v>
      </c>
      <c r="C52" s="485" t="s">
        <v>24</v>
      </c>
      <c r="D52" s="296" t="s">
        <v>30</v>
      </c>
      <c r="E52" s="320" t="s">
        <v>35</v>
      </c>
      <c r="F52" s="299" t="s">
        <v>15</v>
      </c>
      <c r="G52" s="521"/>
      <c r="H52" s="321"/>
      <c r="I52" s="523"/>
      <c r="J52" s="297"/>
      <c r="K52" s="297"/>
      <c r="L52" s="58" t="s">
        <v>78</v>
      </c>
      <c r="M52" s="59"/>
      <c r="N52" s="60"/>
      <c r="O52" s="59">
        <v>1</v>
      </c>
    </row>
    <row r="53" spans="1:247" ht="34.5" hidden="1" customHeight="1">
      <c r="A53" s="317"/>
      <c r="B53" s="318"/>
      <c r="C53" s="485"/>
      <c r="D53" s="296"/>
      <c r="E53" s="320"/>
      <c r="F53" s="300"/>
      <c r="G53" s="522"/>
      <c r="H53" s="322"/>
      <c r="I53" s="524"/>
      <c r="J53" s="298"/>
      <c r="K53" s="298"/>
      <c r="L53" s="58" t="s">
        <v>79</v>
      </c>
      <c r="M53" s="185"/>
      <c r="N53" s="60"/>
      <c r="O53" s="59"/>
    </row>
    <row r="54" spans="1:247" ht="19.5" hidden="1" customHeight="1">
      <c r="A54" s="317"/>
      <c r="B54" s="318"/>
      <c r="C54" s="485"/>
      <c r="D54" s="296"/>
      <c r="E54" s="320"/>
      <c r="F54" s="197" t="s">
        <v>9</v>
      </c>
      <c r="G54" s="105">
        <f>SUM(G52,G53)</f>
        <v>0</v>
      </c>
      <c r="H54" s="105">
        <f>SUM(H52,H53)</f>
        <v>0</v>
      </c>
      <c r="I54" s="105">
        <f>SUM(I52,I53)</f>
        <v>0</v>
      </c>
      <c r="J54" s="105">
        <f>SUM(J52,J53)</f>
        <v>0</v>
      </c>
      <c r="K54" s="105">
        <f>SUM(K52,K53)</f>
        <v>0</v>
      </c>
      <c r="L54" s="303"/>
      <c r="M54" s="520"/>
      <c r="N54" s="520"/>
      <c r="O54" s="520"/>
    </row>
    <row r="55" spans="1:247" ht="39.75" customHeight="1">
      <c r="A55" s="317" t="s">
        <v>13</v>
      </c>
      <c r="B55" s="318" t="s">
        <v>25</v>
      </c>
      <c r="C55" s="316" t="s">
        <v>17</v>
      </c>
      <c r="D55" s="490" t="s">
        <v>72</v>
      </c>
      <c r="E55" s="301" t="s">
        <v>152</v>
      </c>
      <c r="F55" s="278" t="s">
        <v>15</v>
      </c>
      <c r="G55" s="75"/>
      <c r="H55" s="67"/>
      <c r="I55" s="55"/>
      <c r="J55" s="56">
        <v>200</v>
      </c>
      <c r="K55" s="56">
        <v>287.5</v>
      </c>
      <c r="L55" s="176" t="s">
        <v>75</v>
      </c>
      <c r="M55" s="186"/>
      <c r="N55" s="186"/>
      <c r="O55" s="214">
        <v>29432</v>
      </c>
    </row>
    <row r="56" spans="1:247" ht="22.5" customHeight="1">
      <c r="A56" s="317"/>
      <c r="B56" s="317"/>
      <c r="C56" s="316"/>
      <c r="D56" s="490"/>
      <c r="E56" s="301"/>
      <c r="F56" s="278" t="s">
        <v>28</v>
      </c>
      <c r="G56" s="67"/>
      <c r="H56" s="50"/>
      <c r="I56" s="112"/>
      <c r="J56" s="56">
        <v>137.80000000000001</v>
      </c>
      <c r="K56" s="140">
        <v>174</v>
      </c>
      <c r="L56" s="364" t="s">
        <v>155</v>
      </c>
      <c r="M56" s="307"/>
      <c r="N56" s="307">
        <v>30</v>
      </c>
      <c r="O56" s="307"/>
    </row>
    <row r="57" spans="1:247" ht="40.5" customHeight="1">
      <c r="A57" s="317"/>
      <c r="B57" s="317"/>
      <c r="C57" s="316"/>
      <c r="D57" s="490"/>
      <c r="E57" s="301"/>
      <c r="F57" s="278" t="s">
        <v>29</v>
      </c>
      <c r="G57" s="67"/>
      <c r="H57" s="50"/>
      <c r="I57" s="113"/>
      <c r="J57" s="93">
        <v>1699.7</v>
      </c>
      <c r="K57" s="140">
        <v>2151</v>
      </c>
      <c r="L57" s="364"/>
      <c r="M57" s="307"/>
      <c r="N57" s="307"/>
      <c r="O57" s="307"/>
    </row>
    <row r="58" spans="1:247" ht="23.65" customHeight="1">
      <c r="A58" s="317"/>
      <c r="B58" s="317"/>
      <c r="C58" s="316"/>
      <c r="D58" s="490"/>
      <c r="E58" s="301"/>
      <c r="F58" s="197" t="s">
        <v>9</v>
      </c>
      <c r="G58" s="105">
        <f>SUM(G55:G57)</f>
        <v>0</v>
      </c>
      <c r="H58" s="105">
        <f>SUM(H55:H57)</f>
        <v>0</v>
      </c>
      <c r="I58" s="105">
        <f>SUM(I55:I57)</f>
        <v>0</v>
      </c>
      <c r="J58" s="105">
        <f>SUM(J55:J57)</f>
        <v>2037.5</v>
      </c>
      <c r="K58" s="105">
        <f>SUM(K55:K57)</f>
        <v>2612.5</v>
      </c>
      <c r="L58" s="520"/>
      <c r="M58" s="520"/>
      <c r="N58" s="520"/>
      <c r="O58" s="520"/>
    </row>
    <row r="59" spans="1:247" ht="39.75" customHeight="1">
      <c r="A59" s="317" t="s">
        <v>13</v>
      </c>
      <c r="B59" s="318" t="s">
        <v>25</v>
      </c>
      <c r="C59" s="316" t="s">
        <v>32</v>
      </c>
      <c r="D59" s="296" t="s">
        <v>73</v>
      </c>
      <c r="E59" s="301" t="s">
        <v>152</v>
      </c>
      <c r="F59" s="278" t="s">
        <v>15</v>
      </c>
      <c r="G59" s="75"/>
      <c r="H59" s="67"/>
      <c r="I59" s="55"/>
      <c r="J59" s="56">
        <v>20</v>
      </c>
      <c r="K59" s="56">
        <v>240.3</v>
      </c>
      <c r="L59" s="176" t="s">
        <v>74</v>
      </c>
      <c r="M59" s="186"/>
      <c r="N59" s="186"/>
      <c r="O59" s="215" t="s">
        <v>156</v>
      </c>
    </row>
    <row r="60" spans="1:247" ht="26.45" customHeight="1">
      <c r="A60" s="317"/>
      <c r="B60" s="318"/>
      <c r="C60" s="316"/>
      <c r="D60" s="296"/>
      <c r="E60" s="301"/>
      <c r="F60" s="278" t="s">
        <v>28</v>
      </c>
      <c r="G60" s="67"/>
      <c r="H60" s="67"/>
      <c r="I60" s="55"/>
      <c r="J60" s="56">
        <v>64</v>
      </c>
      <c r="K60" s="140">
        <v>90</v>
      </c>
      <c r="L60" s="326" t="s">
        <v>155</v>
      </c>
      <c r="M60" s="307"/>
      <c r="N60" s="307">
        <v>30</v>
      </c>
      <c r="O60" s="519"/>
    </row>
    <row r="61" spans="1:247" ht="42" customHeight="1">
      <c r="A61" s="317"/>
      <c r="B61" s="317"/>
      <c r="C61" s="316"/>
      <c r="D61" s="296"/>
      <c r="E61" s="301"/>
      <c r="F61" s="278" t="s">
        <v>29</v>
      </c>
      <c r="G61" s="67"/>
      <c r="H61" s="50"/>
      <c r="I61" s="55"/>
      <c r="J61" s="93">
        <v>800</v>
      </c>
      <c r="K61" s="251">
        <v>1110</v>
      </c>
      <c r="L61" s="326"/>
      <c r="M61" s="307"/>
      <c r="N61" s="307"/>
      <c r="O61" s="519"/>
    </row>
    <row r="62" spans="1:247" ht="23.65" customHeight="1">
      <c r="A62" s="317"/>
      <c r="B62" s="317"/>
      <c r="C62" s="316"/>
      <c r="D62" s="296"/>
      <c r="E62" s="301"/>
      <c r="F62" s="197" t="s">
        <v>9</v>
      </c>
      <c r="G62" s="105">
        <f>SUM(G59:G61)</f>
        <v>0</v>
      </c>
      <c r="H62" s="105">
        <f>SUM(H59:H61)</f>
        <v>0</v>
      </c>
      <c r="I62" s="105">
        <f>SUM(I59:I61)</f>
        <v>0</v>
      </c>
      <c r="J62" s="105">
        <f>SUM(J59:J61)</f>
        <v>884</v>
      </c>
      <c r="K62" s="105">
        <f>SUM(K59:K61)</f>
        <v>1440.3</v>
      </c>
      <c r="L62" s="520"/>
      <c r="M62" s="520"/>
      <c r="N62" s="520"/>
      <c r="O62" s="520"/>
    </row>
    <row r="63" spans="1:247" ht="29.25" customHeight="1">
      <c r="A63" s="317" t="s">
        <v>13</v>
      </c>
      <c r="B63" s="318" t="s">
        <v>25</v>
      </c>
      <c r="C63" s="316" t="s">
        <v>35</v>
      </c>
      <c r="D63" s="296" t="s">
        <v>97</v>
      </c>
      <c r="E63" s="301" t="s">
        <v>152</v>
      </c>
      <c r="F63" s="278" t="s">
        <v>15</v>
      </c>
      <c r="G63" s="75"/>
      <c r="H63" s="67"/>
      <c r="I63" s="55"/>
      <c r="J63" s="56">
        <v>213.8</v>
      </c>
      <c r="K63" s="56">
        <v>200</v>
      </c>
      <c r="L63" s="323" t="s">
        <v>98</v>
      </c>
      <c r="M63" s="304"/>
      <c r="N63" s="304"/>
      <c r="O63" s="304">
        <v>89660</v>
      </c>
      <c r="P63" s="31"/>
      <c r="Q63" s="32"/>
    </row>
    <row r="64" spans="1:247" ht="25.5" customHeight="1">
      <c r="A64" s="317"/>
      <c r="B64" s="318"/>
      <c r="C64" s="316"/>
      <c r="D64" s="296"/>
      <c r="E64" s="301"/>
      <c r="F64" s="278" t="s">
        <v>28</v>
      </c>
      <c r="G64" s="67"/>
      <c r="H64" s="67"/>
      <c r="I64" s="55"/>
      <c r="J64" s="56">
        <v>131.9</v>
      </c>
      <c r="K64" s="56">
        <v>112</v>
      </c>
      <c r="L64" s="324"/>
      <c r="M64" s="305"/>
      <c r="N64" s="305"/>
      <c r="O64" s="305"/>
      <c r="P64" s="31"/>
      <c r="Q64" s="32"/>
    </row>
    <row r="65" spans="1:245" ht="96.75" customHeight="1">
      <c r="A65" s="317"/>
      <c r="B65" s="317"/>
      <c r="C65" s="316"/>
      <c r="D65" s="296"/>
      <c r="E65" s="301"/>
      <c r="F65" s="278" t="s">
        <v>29</v>
      </c>
      <c r="G65" s="67"/>
      <c r="H65" s="50"/>
      <c r="I65" s="55"/>
      <c r="J65" s="93">
        <v>1622.1</v>
      </c>
      <c r="K65" s="93">
        <v>1388</v>
      </c>
      <c r="L65" s="325"/>
      <c r="M65" s="306"/>
      <c r="N65" s="306"/>
      <c r="O65" s="306"/>
      <c r="P65" s="31"/>
      <c r="Q65" s="32"/>
    </row>
    <row r="66" spans="1:245" ht="26.25" customHeight="1">
      <c r="A66" s="317"/>
      <c r="B66" s="317"/>
      <c r="C66" s="316"/>
      <c r="D66" s="296"/>
      <c r="E66" s="301"/>
      <c r="F66" s="197" t="s">
        <v>9</v>
      </c>
      <c r="G66" s="105">
        <f>SUM(G63:G65)</f>
        <v>0</v>
      </c>
      <c r="H66" s="105">
        <f>SUM(H63:H65)</f>
        <v>0</v>
      </c>
      <c r="I66" s="105">
        <f>SUM(I63:I65)</f>
        <v>0</v>
      </c>
      <c r="J66" s="105">
        <f>SUM(J63:J65)</f>
        <v>1967.8</v>
      </c>
      <c r="K66" s="105">
        <f>SUM(K63:K65)</f>
        <v>1700</v>
      </c>
      <c r="L66" s="303"/>
      <c r="M66" s="303"/>
      <c r="N66" s="303"/>
      <c r="O66" s="303"/>
      <c r="P66" s="31"/>
      <c r="Q66" s="32"/>
    </row>
    <row r="67" spans="1:245" ht="26.45" customHeight="1">
      <c r="A67" s="317" t="s">
        <v>13</v>
      </c>
      <c r="B67" s="318" t="s">
        <v>25</v>
      </c>
      <c r="C67" s="316" t="s">
        <v>41</v>
      </c>
      <c r="D67" s="296" t="s">
        <v>175</v>
      </c>
      <c r="E67" s="301" t="s">
        <v>152</v>
      </c>
      <c r="F67" s="278" t="s">
        <v>15</v>
      </c>
      <c r="G67" s="75"/>
      <c r="H67" s="67"/>
      <c r="I67" s="55"/>
      <c r="J67" s="56"/>
      <c r="K67" s="56">
        <v>99.3</v>
      </c>
      <c r="L67" s="323" t="s">
        <v>75</v>
      </c>
      <c r="M67" s="304"/>
      <c r="N67" s="304"/>
      <c r="O67" s="304">
        <v>9768</v>
      </c>
    </row>
    <row r="68" spans="1:245" ht="26.45" customHeight="1">
      <c r="A68" s="317"/>
      <c r="B68" s="318"/>
      <c r="C68" s="316"/>
      <c r="D68" s="296"/>
      <c r="E68" s="301"/>
      <c r="F68" s="278" t="s">
        <v>28</v>
      </c>
      <c r="G68" s="67"/>
      <c r="H68" s="67"/>
      <c r="I68" s="55"/>
      <c r="J68" s="56"/>
      <c r="K68" s="56">
        <v>42</v>
      </c>
      <c r="L68" s="324"/>
      <c r="M68" s="305"/>
      <c r="N68" s="305"/>
      <c r="O68" s="305"/>
    </row>
    <row r="69" spans="1:245" ht="22.5" customHeight="1">
      <c r="A69" s="317"/>
      <c r="B69" s="317"/>
      <c r="C69" s="316"/>
      <c r="D69" s="296"/>
      <c r="E69" s="301"/>
      <c r="F69" s="278" t="s">
        <v>29</v>
      </c>
      <c r="G69" s="67"/>
      <c r="H69" s="50"/>
      <c r="I69" s="55"/>
      <c r="J69" s="56"/>
      <c r="K69" s="56">
        <v>565</v>
      </c>
      <c r="L69" s="325"/>
      <c r="M69" s="306"/>
      <c r="N69" s="306"/>
      <c r="O69" s="306"/>
    </row>
    <row r="70" spans="1:245" ht="23.65" customHeight="1">
      <c r="A70" s="317"/>
      <c r="B70" s="317"/>
      <c r="C70" s="316"/>
      <c r="D70" s="296"/>
      <c r="E70" s="301"/>
      <c r="F70" s="197" t="s">
        <v>9</v>
      </c>
      <c r="G70" s="105">
        <f>SUM(G67:G69)</f>
        <v>0</v>
      </c>
      <c r="H70" s="105">
        <f>SUM(H67:H69)</f>
        <v>0</v>
      </c>
      <c r="I70" s="105">
        <f>SUM(I67:I69)</f>
        <v>0</v>
      </c>
      <c r="J70" s="105">
        <f>SUM(J67:J69)</f>
        <v>0</v>
      </c>
      <c r="K70" s="105">
        <f>SUM(K67:K69)</f>
        <v>706.3</v>
      </c>
      <c r="L70" s="302"/>
      <c r="M70" s="302"/>
      <c r="N70" s="302"/>
      <c r="O70" s="302"/>
    </row>
    <row r="71" spans="1:245" ht="36" customHeight="1">
      <c r="A71" s="317" t="s">
        <v>13</v>
      </c>
      <c r="B71" s="318" t="s">
        <v>25</v>
      </c>
      <c r="C71" s="316" t="s">
        <v>43</v>
      </c>
      <c r="D71" s="296" t="s">
        <v>76</v>
      </c>
      <c r="E71" s="301" t="s">
        <v>152</v>
      </c>
      <c r="F71" s="278" t="s">
        <v>15</v>
      </c>
      <c r="G71" s="75"/>
      <c r="H71" s="67"/>
      <c r="I71" s="55"/>
      <c r="J71" s="56">
        <v>200</v>
      </c>
      <c r="K71" s="140">
        <v>184.8</v>
      </c>
      <c r="L71" s="364" t="s">
        <v>75</v>
      </c>
      <c r="M71" s="307"/>
      <c r="N71" s="307"/>
      <c r="O71" s="319">
        <v>192136</v>
      </c>
    </row>
    <row r="72" spans="1:245" ht="26.45" customHeight="1">
      <c r="A72" s="317"/>
      <c r="B72" s="318"/>
      <c r="C72" s="316"/>
      <c r="D72" s="296"/>
      <c r="E72" s="301"/>
      <c r="F72" s="278" t="s">
        <v>28</v>
      </c>
      <c r="G72" s="67"/>
      <c r="H72" s="67"/>
      <c r="I72" s="55"/>
      <c r="J72" s="56">
        <v>142.19999999999999</v>
      </c>
      <c r="K72" s="140">
        <v>75</v>
      </c>
      <c r="L72" s="364"/>
      <c r="M72" s="307"/>
      <c r="N72" s="307"/>
      <c r="O72" s="319"/>
    </row>
    <row r="73" spans="1:245" ht="34.5" customHeight="1">
      <c r="A73" s="317"/>
      <c r="B73" s="317"/>
      <c r="C73" s="316"/>
      <c r="D73" s="296"/>
      <c r="E73" s="301"/>
      <c r="F73" s="278" t="s">
        <v>29</v>
      </c>
      <c r="G73" s="67"/>
      <c r="H73" s="50"/>
      <c r="I73" s="55"/>
      <c r="J73" s="56">
        <v>1753.6</v>
      </c>
      <c r="K73" s="251">
        <v>925</v>
      </c>
      <c r="L73" s="364"/>
      <c r="M73" s="307"/>
      <c r="N73" s="307"/>
      <c r="O73" s="319"/>
    </row>
    <row r="74" spans="1:245" ht="23.65" customHeight="1">
      <c r="A74" s="317"/>
      <c r="B74" s="317"/>
      <c r="C74" s="316"/>
      <c r="D74" s="296"/>
      <c r="E74" s="301"/>
      <c r="F74" s="197" t="s">
        <v>9</v>
      </c>
      <c r="G74" s="105">
        <f>SUM(G71:G73)</f>
        <v>0</v>
      </c>
      <c r="H74" s="105">
        <f>SUM(H71:H73)</f>
        <v>0</v>
      </c>
      <c r="I74" s="105">
        <f>SUM(I71:I73)</f>
        <v>0</v>
      </c>
      <c r="J74" s="105">
        <f>SUM(J71:J73)</f>
        <v>2095.7999999999997</v>
      </c>
      <c r="K74" s="105">
        <f>SUM(K71:K73)</f>
        <v>1184.8</v>
      </c>
      <c r="L74" s="362"/>
      <c r="M74" s="362"/>
      <c r="N74" s="362"/>
      <c r="O74" s="362"/>
    </row>
    <row r="75" spans="1:245" s="24" customFormat="1" ht="42.75" customHeight="1">
      <c r="A75" s="317" t="s">
        <v>13</v>
      </c>
      <c r="B75" s="318" t="s">
        <v>25</v>
      </c>
      <c r="C75" s="316" t="s">
        <v>67</v>
      </c>
      <c r="D75" s="296" t="s">
        <v>99</v>
      </c>
      <c r="E75" s="301" t="s">
        <v>152</v>
      </c>
      <c r="F75" s="278" t="s">
        <v>15</v>
      </c>
      <c r="G75" s="75"/>
      <c r="H75" s="67"/>
      <c r="I75" s="114"/>
      <c r="J75" s="252"/>
      <c r="K75" s="140">
        <v>100</v>
      </c>
      <c r="L75" s="363" t="s">
        <v>98</v>
      </c>
      <c r="M75" s="361"/>
      <c r="N75" s="361"/>
      <c r="O75" s="361">
        <v>18280</v>
      </c>
      <c r="P75" s="22"/>
      <c r="Q75" s="23"/>
      <c r="R75" s="2"/>
      <c r="S75" s="2"/>
      <c r="T75" s="2"/>
      <c r="U75" s="2"/>
      <c r="V75" s="2"/>
      <c r="W75" s="2"/>
      <c r="X75" s="2"/>
      <c r="Y75" s="2"/>
      <c r="Z75" s="2"/>
      <c r="AA75" s="2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3"/>
      <c r="CA75" s="23"/>
      <c r="CB75" s="23"/>
      <c r="CC75" s="23"/>
      <c r="CD75" s="23"/>
      <c r="CE75" s="23"/>
      <c r="CF75" s="23"/>
      <c r="CG75" s="23"/>
      <c r="CH75" s="23"/>
      <c r="CI75" s="23"/>
      <c r="CJ75" s="23"/>
      <c r="CK75" s="23"/>
      <c r="CL75" s="23"/>
      <c r="CM75" s="23"/>
      <c r="CN75" s="23"/>
      <c r="CO75" s="23"/>
      <c r="CP75" s="23"/>
      <c r="CQ75" s="23"/>
      <c r="CR75" s="23"/>
      <c r="CS75" s="23"/>
      <c r="CT75" s="23"/>
      <c r="CU75" s="23"/>
      <c r="CV75" s="23"/>
      <c r="CW75" s="23"/>
      <c r="CX75" s="23"/>
      <c r="CY75" s="23"/>
      <c r="CZ75" s="23"/>
      <c r="DA75" s="23"/>
      <c r="DB75" s="23"/>
      <c r="DC75" s="23"/>
      <c r="DD75" s="23"/>
      <c r="DE75" s="23"/>
      <c r="DF75" s="23"/>
      <c r="DG75" s="23"/>
      <c r="DH75" s="23"/>
      <c r="DI75" s="23"/>
      <c r="DJ75" s="23"/>
      <c r="DK75" s="23"/>
      <c r="DL75" s="23"/>
      <c r="DM75" s="23"/>
      <c r="DN75" s="23"/>
      <c r="DO75" s="23"/>
      <c r="DP75" s="23"/>
      <c r="DQ75" s="23"/>
      <c r="DR75" s="23"/>
      <c r="DS75" s="23"/>
      <c r="DT75" s="23"/>
      <c r="DU75" s="23"/>
      <c r="DV75" s="23"/>
      <c r="DW75" s="23"/>
      <c r="DX75" s="23"/>
      <c r="DY75" s="23"/>
      <c r="DZ75" s="23"/>
      <c r="EA75" s="23"/>
      <c r="EB75" s="23"/>
      <c r="EC75" s="23"/>
      <c r="ED75" s="23"/>
      <c r="EE75" s="23"/>
      <c r="EF75" s="23"/>
      <c r="EG75" s="23"/>
      <c r="EH75" s="23"/>
      <c r="EI75" s="23"/>
      <c r="EJ75" s="23"/>
      <c r="EK75" s="23"/>
      <c r="EL75" s="23"/>
      <c r="EM75" s="23"/>
      <c r="EN75" s="23"/>
      <c r="EO75" s="23"/>
      <c r="EP75" s="23"/>
      <c r="EQ75" s="23"/>
      <c r="ER75" s="23"/>
      <c r="ES75" s="23"/>
      <c r="ET75" s="23"/>
      <c r="EU75" s="23"/>
      <c r="EV75" s="23"/>
      <c r="EW75" s="23"/>
      <c r="EX75" s="23"/>
      <c r="EY75" s="23"/>
      <c r="EZ75" s="23"/>
      <c r="FA75" s="23"/>
      <c r="FB75" s="23"/>
      <c r="FC75" s="23"/>
      <c r="FD75" s="23"/>
      <c r="FE75" s="23"/>
      <c r="FF75" s="23"/>
      <c r="FG75" s="23"/>
      <c r="FH75" s="23"/>
      <c r="FI75" s="23"/>
      <c r="FJ75" s="23"/>
      <c r="FK75" s="23"/>
      <c r="FL75" s="23"/>
      <c r="FM75" s="23"/>
      <c r="FN75" s="23"/>
      <c r="FO75" s="23"/>
      <c r="FP75" s="23"/>
      <c r="FQ75" s="23"/>
      <c r="FR75" s="23"/>
      <c r="FS75" s="23"/>
      <c r="FT75" s="23"/>
      <c r="FU75" s="23"/>
      <c r="FV75" s="23"/>
      <c r="FW75" s="23"/>
      <c r="FX75" s="23"/>
      <c r="FY75" s="23"/>
      <c r="FZ75" s="23"/>
      <c r="GA75" s="23"/>
      <c r="GB75" s="23"/>
      <c r="GC75" s="23"/>
      <c r="GD75" s="23"/>
      <c r="GE75" s="23"/>
      <c r="GF75" s="23"/>
      <c r="GG75" s="23"/>
      <c r="GH75" s="23"/>
      <c r="GI75" s="23"/>
      <c r="GJ75" s="23"/>
      <c r="GK75" s="23"/>
      <c r="GL75" s="23"/>
      <c r="GM75" s="23"/>
      <c r="GN75" s="23"/>
      <c r="GO75" s="23"/>
      <c r="GP75" s="23"/>
      <c r="GQ75" s="23"/>
      <c r="GR75" s="23"/>
      <c r="GS75" s="23"/>
      <c r="GT75" s="23"/>
      <c r="GU75" s="23"/>
      <c r="GV75" s="23"/>
      <c r="GW75" s="23"/>
      <c r="GX75" s="23"/>
      <c r="GY75" s="23"/>
      <c r="GZ75" s="23"/>
      <c r="HA75" s="23"/>
      <c r="HB75" s="23"/>
      <c r="HC75" s="23"/>
      <c r="HD75" s="23"/>
      <c r="HE75" s="23"/>
      <c r="HF75" s="23"/>
      <c r="HG75" s="23"/>
      <c r="HH75" s="23"/>
      <c r="HI75" s="23"/>
      <c r="HJ75" s="23"/>
      <c r="HK75" s="23"/>
      <c r="HL75" s="23"/>
      <c r="HM75" s="23"/>
      <c r="HN75" s="23"/>
      <c r="HO75" s="23"/>
      <c r="HP75" s="23"/>
      <c r="HQ75" s="23"/>
      <c r="HR75" s="23"/>
      <c r="HS75" s="23"/>
      <c r="HT75" s="23"/>
      <c r="HU75" s="23"/>
      <c r="HV75" s="23"/>
      <c r="HW75" s="23"/>
      <c r="HX75" s="23"/>
      <c r="HY75" s="23"/>
      <c r="HZ75" s="23"/>
      <c r="IA75" s="23"/>
      <c r="IB75" s="23"/>
      <c r="IC75" s="23"/>
      <c r="ID75" s="23"/>
      <c r="IE75" s="23"/>
      <c r="IF75" s="23"/>
      <c r="IG75" s="23"/>
      <c r="IH75" s="23"/>
      <c r="II75" s="23"/>
      <c r="IJ75" s="23"/>
      <c r="IK75" s="23"/>
    </row>
    <row r="76" spans="1:245" s="24" customFormat="1" ht="21.75" customHeight="1">
      <c r="A76" s="317"/>
      <c r="B76" s="318"/>
      <c r="C76" s="316"/>
      <c r="D76" s="296"/>
      <c r="E76" s="301"/>
      <c r="F76" s="278" t="s">
        <v>28</v>
      </c>
      <c r="G76" s="67"/>
      <c r="H76" s="67"/>
      <c r="I76" s="114"/>
      <c r="J76" s="252"/>
      <c r="K76" s="140">
        <v>77.2</v>
      </c>
      <c r="L76" s="363"/>
      <c r="M76" s="361"/>
      <c r="N76" s="361"/>
      <c r="O76" s="361"/>
      <c r="P76" s="22"/>
      <c r="Q76" s="23"/>
      <c r="R76" s="2"/>
      <c r="S76" s="2"/>
      <c r="T76" s="2"/>
      <c r="U76" s="2"/>
      <c r="V76" s="2"/>
      <c r="W76" s="2"/>
      <c r="X76" s="2"/>
      <c r="Y76" s="2"/>
      <c r="Z76" s="2"/>
      <c r="AA76" s="2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  <c r="FZ76" s="23"/>
      <c r="GA76" s="23"/>
      <c r="GB76" s="23"/>
      <c r="GC76" s="23"/>
      <c r="GD76" s="23"/>
      <c r="GE76" s="23"/>
      <c r="GF76" s="23"/>
      <c r="GG76" s="23"/>
      <c r="GH76" s="23"/>
      <c r="GI76" s="23"/>
      <c r="GJ76" s="23"/>
      <c r="GK76" s="23"/>
      <c r="GL76" s="23"/>
      <c r="GM76" s="23"/>
      <c r="GN76" s="23"/>
      <c r="GO76" s="23"/>
      <c r="GP76" s="23"/>
      <c r="GQ76" s="23"/>
      <c r="GR76" s="23"/>
      <c r="GS76" s="23"/>
      <c r="GT76" s="23"/>
      <c r="GU76" s="23"/>
      <c r="GV76" s="23"/>
      <c r="GW76" s="23"/>
      <c r="GX76" s="23"/>
      <c r="GY76" s="23"/>
      <c r="GZ76" s="23"/>
      <c r="HA76" s="23"/>
      <c r="HB76" s="23"/>
      <c r="HC76" s="23"/>
      <c r="HD76" s="23"/>
      <c r="HE76" s="23"/>
      <c r="HF76" s="23"/>
      <c r="HG76" s="23"/>
      <c r="HH76" s="23"/>
      <c r="HI76" s="23"/>
      <c r="HJ76" s="23"/>
      <c r="HK76" s="23"/>
      <c r="HL76" s="23"/>
      <c r="HM76" s="23"/>
      <c r="HN76" s="23"/>
      <c r="HO76" s="23"/>
      <c r="HP76" s="23"/>
      <c r="HQ76" s="23"/>
      <c r="HR76" s="23"/>
      <c r="HS76" s="23"/>
      <c r="HT76" s="23"/>
      <c r="HU76" s="23"/>
      <c r="HV76" s="23"/>
      <c r="HW76" s="23"/>
      <c r="HX76" s="23"/>
      <c r="HY76" s="23"/>
      <c r="HZ76" s="23"/>
      <c r="IA76" s="23"/>
      <c r="IB76" s="23"/>
      <c r="IC76" s="23"/>
      <c r="ID76" s="23"/>
      <c r="IE76" s="23"/>
      <c r="IF76" s="23"/>
      <c r="IG76" s="23"/>
      <c r="IH76" s="23"/>
      <c r="II76" s="23"/>
      <c r="IJ76" s="23"/>
      <c r="IK76" s="23"/>
    </row>
    <row r="77" spans="1:245" s="24" customFormat="1" ht="40.5" customHeight="1">
      <c r="A77" s="317"/>
      <c r="B77" s="317"/>
      <c r="C77" s="316"/>
      <c r="D77" s="296"/>
      <c r="E77" s="301"/>
      <c r="F77" s="278" t="s">
        <v>29</v>
      </c>
      <c r="G77" s="67"/>
      <c r="H77" s="50"/>
      <c r="I77" s="114"/>
      <c r="J77" s="252"/>
      <c r="K77" s="140">
        <v>952.1</v>
      </c>
      <c r="L77" s="363"/>
      <c r="M77" s="361"/>
      <c r="N77" s="361"/>
      <c r="O77" s="361"/>
      <c r="P77" s="22"/>
      <c r="Q77" s="23"/>
      <c r="R77" s="2"/>
      <c r="S77" s="2"/>
      <c r="T77" s="2"/>
      <c r="U77" s="2"/>
      <c r="V77" s="2"/>
      <c r="W77" s="2"/>
      <c r="X77" s="2"/>
      <c r="Y77" s="2"/>
      <c r="Z77" s="2"/>
      <c r="AA77" s="2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3"/>
      <c r="CA77" s="23"/>
      <c r="CB77" s="23"/>
      <c r="CC77" s="23"/>
      <c r="CD77" s="23"/>
      <c r="CE77" s="23"/>
      <c r="CF77" s="23"/>
      <c r="CG77" s="23"/>
      <c r="CH77" s="23"/>
      <c r="CI77" s="23"/>
      <c r="CJ77" s="23"/>
      <c r="CK77" s="23"/>
      <c r="CL77" s="23"/>
      <c r="CM77" s="23"/>
      <c r="CN77" s="23"/>
      <c r="CO77" s="23"/>
      <c r="CP77" s="23"/>
      <c r="CQ77" s="23"/>
      <c r="CR77" s="23"/>
      <c r="CS77" s="23"/>
      <c r="CT77" s="23"/>
      <c r="CU77" s="23"/>
      <c r="CV77" s="23"/>
      <c r="CW77" s="23"/>
      <c r="CX77" s="23"/>
      <c r="CY77" s="23"/>
      <c r="CZ77" s="23"/>
      <c r="DA77" s="23"/>
      <c r="DB77" s="23"/>
      <c r="DC77" s="23"/>
      <c r="DD77" s="23"/>
      <c r="DE77" s="23"/>
      <c r="DF77" s="23"/>
      <c r="DG77" s="23"/>
      <c r="DH77" s="23"/>
      <c r="DI77" s="23"/>
      <c r="DJ77" s="23"/>
      <c r="DK77" s="23"/>
      <c r="DL77" s="23"/>
      <c r="DM77" s="23"/>
      <c r="DN77" s="23"/>
      <c r="DO77" s="23"/>
      <c r="DP77" s="23"/>
      <c r="DQ77" s="23"/>
      <c r="DR77" s="23"/>
      <c r="DS77" s="23"/>
      <c r="DT77" s="23"/>
      <c r="DU77" s="23"/>
      <c r="DV77" s="23"/>
      <c r="DW77" s="23"/>
      <c r="DX77" s="23"/>
      <c r="DY77" s="23"/>
      <c r="DZ77" s="23"/>
      <c r="EA77" s="23"/>
      <c r="EB77" s="23"/>
      <c r="EC77" s="23"/>
      <c r="ED77" s="23"/>
      <c r="EE77" s="23"/>
      <c r="EF77" s="23"/>
      <c r="EG77" s="23"/>
      <c r="EH77" s="23"/>
      <c r="EI77" s="23"/>
      <c r="EJ77" s="23"/>
      <c r="EK77" s="23"/>
      <c r="EL77" s="23"/>
      <c r="EM77" s="23"/>
      <c r="EN77" s="23"/>
      <c r="EO77" s="23"/>
      <c r="EP77" s="23"/>
      <c r="EQ77" s="23"/>
      <c r="ER77" s="23"/>
      <c r="ES77" s="23"/>
      <c r="ET77" s="23"/>
      <c r="EU77" s="23"/>
      <c r="EV77" s="23"/>
      <c r="EW77" s="23"/>
      <c r="EX77" s="23"/>
      <c r="EY77" s="23"/>
      <c r="EZ77" s="23"/>
      <c r="FA77" s="23"/>
      <c r="FB77" s="23"/>
      <c r="FC77" s="23"/>
      <c r="FD77" s="23"/>
      <c r="FE77" s="23"/>
      <c r="FF77" s="23"/>
      <c r="FG77" s="23"/>
      <c r="FH77" s="23"/>
      <c r="FI77" s="23"/>
      <c r="FJ77" s="23"/>
      <c r="FK77" s="23"/>
      <c r="FL77" s="23"/>
      <c r="FM77" s="23"/>
      <c r="FN77" s="23"/>
      <c r="FO77" s="23"/>
      <c r="FP77" s="23"/>
      <c r="FQ77" s="23"/>
      <c r="FR77" s="23"/>
      <c r="FS77" s="23"/>
      <c r="FT77" s="23"/>
      <c r="FU77" s="23"/>
      <c r="FV77" s="23"/>
      <c r="FW77" s="23"/>
      <c r="FX77" s="23"/>
      <c r="FY77" s="23"/>
      <c r="FZ77" s="23"/>
      <c r="GA77" s="23"/>
      <c r="GB77" s="23"/>
      <c r="GC77" s="23"/>
      <c r="GD77" s="23"/>
      <c r="GE77" s="23"/>
      <c r="GF77" s="23"/>
      <c r="GG77" s="23"/>
      <c r="GH77" s="23"/>
      <c r="GI77" s="23"/>
      <c r="GJ77" s="23"/>
      <c r="GK77" s="23"/>
      <c r="GL77" s="23"/>
      <c r="GM77" s="23"/>
      <c r="GN77" s="23"/>
      <c r="GO77" s="23"/>
      <c r="GP77" s="23"/>
      <c r="GQ77" s="23"/>
      <c r="GR77" s="23"/>
      <c r="GS77" s="23"/>
      <c r="GT77" s="23"/>
      <c r="GU77" s="23"/>
      <c r="GV77" s="23"/>
      <c r="GW77" s="23"/>
      <c r="GX77" s="23"/>
      <c r="GY77" s="23"/>
      <c r="GZ77" s="23"/>
      <c r="HA77" s="23"/>
      <c r="HB77" s="23"/>
      <c r="HC77" s="23"/>
      <c r="HD77" s="23"/>
      <c r="HE77" s="23"/>
      <c r="HF77" s="23"/>
      <c r="HG77" s="23"/>
      <c r="HH77" s="23"/>
      <c r="HI77" s="23"/>
      <c r="HJ77" s="23"/>
      <c r="HK77" s="23"/>
      <c r="HL77" s="23"/>
      <c r="HM77" s="23"/>
      <c r="HN77" s="23"/>
      <c r="HO77" s="23"/>
      <c r="HP77" s="23"/>
      <c r="HQ77" s="23"/>
      <c r="HR77" s="23"/>
      <c r="HS77" s="23"/>
      <c r="HT77" s="23"/>
      <c r="HU77" s="23"/>
      <c r="HV77" s="23"/>
      <c r="HW77" s="23"/>
      <c r="HX77" s="23"/>
      <c r="HY77" s="23"/>
      <c r="HZ77" s="23"/>
      <c r="IA77" s="23"/>
      <c r="IB77" s="23"/>
      <c r="IC77" s="23"/>
      <c r="ID77" s="23"/>
      <c r="IE77" s="23"/>
      <c r="IF77" s="23"/>
      <c r="IG77" s="23"/>
      <c r="IH77" s="23"/>
      <c r="II77" s="23"/>
      <c r="IJ77" s="23"/>
      <c r="IK77" s="23"/>
    </row>
    <row r="78" spans="1:245" s="24" customFormat="1" ht="23.65" customHeight="1">
      <c r="A78" s="317"/>
      <c r="B78" s="317"/>
      <c r="C78" s="316"/>
      <c r="D78" s="296"/>
      <c r="E78" s="301"/>
      <c r="F78" s="197" t="s">
        <v>9</v>
      </c>
      <c r="G78" s="105">
        <f>SUM(G75:G77)</f>
        <v>0</v>
      </c>
      <c r="H78" s="105">
        <f>SUM(H75:H77)</f>
        <v>0</v>
      </c>
      <c r="I78" s="105">
        <f>SUM(I75:I77)</f>
        <v>0</v>
      </c>
      <c r="J78" s="105">
        <f>SUM(J75:J77)</f>
        <v>0</v>
      </c>
      <c r="K78" s="105">
        <f>SUM(K75:K77)</f>
        <v>1129.3</v>
      </c>
      <c r="L78" s="557"/>
      <c r="M78" s="557"/>
      <c r="N78" s="557"/>
      <c r="O78" s="557"/>
      <c r="P78" s="22"/>
      <c r="Q78" s="23"/>
      <c r="R78" s="2"/>
      <c r="S78" s="2"/>
      <c r="T78" s="2"/>
      <c r="U78" s="2"/>
      <c r="V78" s="2"/>
      <c r="W78" s="2"/>
      <c r="X78" s="2"/>
      <c r="Y78" s="2"/>
      <c r="Z78" s="2"/>
      <c r="AA78" s="2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  <c r="FZ78" s="23"/>
      <c r="GA78" s="23"/>
      <c r="GB78" s="23"/>
      <c r="GC78" s="23"/>
      <c r="GD78" s="23"/>
      <c r="GE78" s="23"/>
      <c r="GF78" s="23"/>
      <c r="GG78" s="23"/>
      <c r="GH78" s="23"/>
      <c r="GI78" s="23"/>
      <c r="GJ78" s="23"/>
      <c r="GK78" s="23"/>
      <c r="GL78" s="23"/>
      <c r="GM78" s="23"/>
      <c r="GN78" s="23"/>
      <c r="GO78" s="23"/>
      <c r="GP78" s="23"/>
      <c r="GQ78" s="23"/>
      <c r="GR78" s="23"/>
      <c r="GS78" s="23"/>
      <c r="GT78" s="23"/>
      <c r="GU78" s="23"/>
      <c r="GV78" s="23"/>
      <c r="GW78" s="23"/>
      <c r="GX78" s="23"/>
      <c r="GY78" s="23"/>
      <c r="GZ78" s="23"/>
      <c r="HA78" s="23"/>
      <c r="HB78" s="23"/>
      <c r="HC78" s="23"/>
      <c r="HD78" s="23"/>
      <c r="HE78" s="23"/>
      <c r="HF78" s="23"/>
      <c r="HG78" s="23"/>
      <c r="HH78" s="23"/>
      <c r="HI78" s="23"/>
      <c r="HJ78" s="23"/>
      <c r="HK78" s="23"/>
      <c r="HL78" s="23"/>
      <c r="HM78" s="23"/>
      <c r="HN78" s="23"/>
      <c r="HO78" s="23"/>
      <c r="HP78" s="23"/>
      <c r="HQ78" s="23"/>
      <c r="HR78" s="23"/>
      <c r="HS78" s="23"/>
      <c r="HT78" s="23"/>
      <c r="HU78" s="23"/>
      <c r="HV78" s="23"/>
      <c r="HW78" s="23"/>
      <c r="HX78" s="23"/>
      <c r="HY78" s="23"/>
      <c r="HZ78" s="23"/>
      <c r="IA78" s="23"/>
      <c r="IB78" s="23"/>
      <c r="IC78" s="23"/>
      <c r="ID78" s="23"/>
      <c r="IE78" s="23"/>
      <c r="IF78" s="23"/>
      <c r="IG78" s="23"/>
      <c r="IH78" s="23"/>
      <c r="II78" s="23"/>
      <c r="IJ78" s="23"/>
      <c r="IK78" s="23"/>
    </row>
    <row r="79" spans="1:245" s="24" customFormat="1" ht="26.45" customHeight="1">
      <c r="A79" s="317" t="s">
        <v>13</v>
      </c>
      <c r="B79" s="318" t="s">
        <v>25</v>
      </c>
      <c r="C79" s="316" t="s">
        <v>68</v>
      </c>
      <c r="D79" s="490" t="s">
        <v>91</v>
      </c>
      <c r="E79" s="301" t="s">
        <v>152</v>
      </c>
      <c r="F79" s="278" t="s">
        <v>15</v>
      </c>
      <c r="G79" s="146"/>
      <c r="H79" s="140">
        <v>68</v>
      </c>
      <c r="I79" s="114">
        <v>68</v>
      </c>
      <c r="J79" s="145">
        <v>305.15199999999999</v>
      </c>
      <c r="K79" s="147"/>
      <c r="L79" s="439" t="s">
        <v>75</v>
      </c>
      <c r="M79" s="331">
        <v>21000</v>
      </c>
      <c r="N79" s="331"/>
      <c r="O79" s="331"/>
      <c r="P79" s="22"/>
      <c r="Q79" s="23"/>
      <c r="R79" s="2"/>
      <c r="S79" s="2"/>
      <c r="T79" s="2"/>
      <c r="U79" s="2"/>
      <c r="V79" s="2"/>
      <c r="W79" s="2"/>
      <c r="X79" s="2"/>
      <c r="Y79" s="2"/>
      <c r="Z79" s="2"/>
      <c r="AA79" s="2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3"/>
      <c r="CA79" s="23"/>
      <c r="CB79" s="23"/>
      <c r="CC79" s="23"/>
      <c r="CD79" s="23"/>
      <c r="CE79" s="23"/>
      <c r="CF79" s="23"/>
      <c r="CG79" s="23"/>
      <c r="CH79" s="23"/>
      <c r="CI79" s="23"/>
      <c r="CJ79" s="23"/>
      <c r="CK79" s="23"/>
      <c r="CL79" s="23"/>
      <c r="CM79" s="23"/>
      <c r="CN79" s="23"/>
      <c r="CO79" s="23"/>
      <c r="CP79" s="23"/>
      <c r="CQ79" s="23"/>
      <c r="CR79" s="23"/>
      <c r="CS79" s="23"/>
      <c r="CT79" s="23"/>
      <c r="CU79" s="23"/>
      <c r="CV79" s="23"/>
      <c r="CW79" s="23"/>
      <c r="CX79" s="23"/>
      <c r="CY79" s="23"/>
      <c r="CZ79" s="23"/>
      <c r="DA79" s="23"/>
      <c r="DB79" s="23"/>
      <c r="DC79" s="23"/>
      <c r="DD79" s="23"/>
      <c r="DE79" s="23"/>
      <c r="DF79" s="23"/>
      <c r="DG79" s="23"/>
      <c r="DH79" s="23"/>
      <c r="DI79" s="23"/>
      <c r="DJ79" s="23"/>
      <c r="DK79" s="23"/>
      <c r="DL79" s="23"/>
      <c r="DM79" s="23"/>
      <c r="DN79" s="23"/>
      <c r="DO79" s="23"/>
      <c r="DP79" s="23"/>
      <c r="DQ79" s="23"/>
      <c r="DR79" s="23"/>
      <c r="DS79" s="23"/>
      <c r="DT79" s="23"/>
      <c r="DU79" s="23"/>
      <c r="DV79" s="23"/>
      <c r="DW79" s="23"/>
      <c r="DX79" s="23"/>
      <c r="DY79" s="23"/>
      <c r="DZ79" s="23"/>
      <c r="EA79" s="23"/>
      <c r="EB79" s="23"/>
      <c r="EC79" s="23"/>
      <c r="ED79" s="23"/>
      <c r="EE79" s="23"/>
      <c r="EF79" s="23"/>
      <c r="EG79" s="23"/>
      <c r="EH79" s="23"/>
      <c r="EI79" s="23"/>
      <c r="EJ79" s="23"/>
      <c r="EK79" s="23"/>
      <c r="EL79" s="23"/>
      <c r="EM79" s="23"/>
      <c r="EN79" s="23"/>
      <c r="EO79" s="23"/>
      <c r="EP79" s="23"/>
      <c r="EQ79" s="23"/>
      <c r="ER79" s="23"/>
      <c r="ES79" s="23"/>
      <c r="ET79" s="23"/>
      <c r="EU79" s="23"/>
      <c r="EV79" s="23"/>
      <c r="EW79" s="23"/>
      <c r="EX79" s="23"/>
      <c r="EY79" s="23"/>
      <c r="EZ79" s="23"/>
      <c r="FA79" s="23"/>
      <c r="FB79" s="23"/>
      <c r="FC79" s="23"/>
      <c r="FD79" s="23"/>
      <c r="FE79" s="23"/>
      <c r="FF79" s="23"/>
      <c r="FG79" s="23"/>
      <c r="FH79" s="23"/>
      <c r="FI79" s="23"/>
      <c r="FJ79" s="23"/>
      <c r="FK79" s="23"/>
      <c r="FL79" s="23"/>
      <c r="FM79" s="23"/>
      <c r="FN79" s="23"/>
      <c r="FO79" s="23"/>
      <c r="FP79" s="23"/>
      <c r="FQ79" s="23"/>
      <c r="FR79" s="23"/>
      <c r="FS79" s="23"/>
      <c r="FT79" s="23"/>
      <c r="FU79" s="23"/>
      <c r="FV79" s="23"/>
      <c r="FW79" s="23"/>
      <c r="FX79" s="23"/>
      <c r="FY79" s="23"/>
      <c r="FZ79" s="23"/>
      <c r="GA79" s="23"/>
      <c r="GB79" s="23"/>
      <c r="GC79" s="23"/>
      <c r="GD79" s="23"/>
      <c r="GE79" s="23"/>
      <c r="GF79" s="23"/>
      <c r="GG79" s="23"/>
      <c r="GH79" s="23"/>
      <c r="GI79" s="23"/>
      <c r="GJ79" s="23"/>
      <c r="GK79" s="23"/>
      <c r="GL79" s="23"/>
      <c r="GM79" s="23"/>
      <c r="GN79" s="23"/>
      <c r="GO79" s="23"/>
      <c r="GP79" s="23"/>
      <c r="GQ79" s="23"/>
      <c r="GR79" s="23"/>
      <c r="GS79" s="23"/>
      <c r="GT79" s="23"/>
      <c r="GU79" s="23"/>
      <c r="GV79" s="23"/>
      <c r="GW79" s="23"/>
      <c r="GX79" s="23"/>
      <c r="GY79" s="23"/>
      <c r="GZ79" s="23"/>
      <c r="HA79" s="23"/>
      <c r="HB79" s="23"/>
      <c r="HC79" s="23"/>
      <c r="HD79" s="23"/>
      <c r="HE79" s="23"/>
      <c r="HF79" s="23"/>
      <c r="HG79" s="23"/>
      <c r="HH79" s="23"/>
      <c r="HI79" s="23"/>
      <c r="HJ79" s="23"/>
      <c r="HK79" s="23"/>
      <c r="HL79" s="23"/>
      <c r="HM79" s="23"/>
      <c r="HN79" s="23"/>
      <c r="HO79" s="23"/>
      <c r="HP79" s="23"/>
      <c r="HQ79" s="23"/>
      <c r="HR79" s="23"/>
      <c r="HS79" s="23"/>
      <c r="HT79" s="23"/>
      <c r="HU79" s="23"/>
      <c r="HV79" s="23"/>
      <c r="HW79" s="23"/>
      <c r="HX79" s="23"/>
      <c r="HY79" s="23"/>
      <c r="HZ79" s="23"/>
      <c r="IA79" s="23"/>
      <c r="IB79" s="23"/>
      <c r="IC79" s="23"/>
      <c r="ID79" s="23"/>
      <c r="IE79" s="23"/>
      <c r="IF79" s="23"/>
      <c r="IG79" s="23"/>
      <c r="IH79" s="23"/>
      <c r="II79" s="23"/>
      <c r="IJ79" s="23"/>
      <c r="IK79" s="23"/>
    </row>
    <row r="80" spans="1:245" s="24" customFormat="1" ht="31.5" customHeight="1">
      <c r="A80" s="317"/>
      <c r="B80" s="318"/>
      <c r="C80" s="316"/>
      <c r="D80" s="490"/>
      <c r="E80" s="301"/>
      <c r="F80" s="282" t="s">
        <v>200</v>
      </c>
      <c r="G80" s="75"/>
      <c r="H80" s="251">
        <v>83.1</v>
      </c>
      <c r="I80" s="114">
        <v>83.1</v>
      </c>
      <c r="J80" s="147"/>
      <c r="K80" s="147"/>
      <c r="L80" s="440"/>
      <c r="M80" s="332"/>
      <c r="N80" s="332"/>
      <c r="O80" s="332"/>
      <c r="P80" s="22"/>
      <c r="Q80" s="23"/>
      <c r="R80" s="2"/>
      <c r="S80" s="2"/>
      <c r="T80" s="2"/>
      <c r="U80" s="2"/>
      <c r="V80" s="2"/>
      <c r="W80" s="2"/>
      <c r="X80" s="2"/>
      <c r="Y80" s="2"/>
      <c r="Z80" s="2"/>
      <c r="AA80" s="2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  <c r="FZ80" s="23"/>
      <c r="GA80" s="23"/>
      <c r="GB80" s="23"/>
      <c r="GC80" s="23"/>
      <c r="GD80" s="23"/>
      <c r="GE80" s="23"/>
      <c r="GF80" s="23"/>
      <c r="GG80" s="23"/>
      <c r="GH80" s="23"/>
      <c r="GI80" s="23"/>
      <c r="GJ80" s="23"/>
      <c r="GK80" s="23"/>
      <c r="GL80" s="23"/>
      <c r="GM80" s="23"/>
      <c r="GN80" s="23"/>
      <c r="GO80" s="23"/>
      <c r="GP80" s="23"/>
      <c r="GQ80" s="23"/>
      <c r="GR80" s="23"/>
      <c r="GS80" s="23"/>
      <c r="GT80" s="23"/>
      <c r="GU80" s="23"/>
      <c r="GV80" s="23"/>
      <c r="GW80" s="23"/>
      <c r="GX80" s="23"/>
      <c r="GY80" s="23"/>
      <c r="GZ80" s="23"/>
      <c r="HA80" s="23"/>
      <c r="HB80" s="23"/>
      <c r="HC80" s="23"/>
      <c r="HD80" s="23"/>
      <c r="HE80" s="23"/>
      <c r="HF80" s="23"/>
      <c r="HG80" s="23"/>
      <c r="HH80" s="23"/>
      <c r="HI80" s="23"/>
      <c r="HJ80" s="23"/>
      <c r="HK80" s="23"/>
      <c r="HL80" s="23"/>
      <c r="HM80" s="23"/>
      <c r="HN80" s="23"/>
      <c r="HO80" s="23"/>
      <c r="HP80" s="23"/>
      <c r="HQ80" s="23"/>
      <c r="HR80" s="23"/>
      <c r="HS80" s="23"/>
      <c r="HT80" s="23"/>
      <c r="HU80" s="23"/>
      <c r="HV80" s="23"/>
      <c r="HW80" s="23"/>
      <c r="HX80" s="23"/>
      <c r="HY80" s="23"/>
      <c r="HZ80" s="23"/>
      <c r="IA80" s="23"/>
      <c r="IB80" s="23"/>
      <c r="IC80" s="23"/>
      <c r="ID80" s="23"/>
      <c r="IE80" s="23"/>
      <c r="IF80" s="23"/>
      <c r="IG80" s="23"/>
      <c r="IH80" s="23"/>
      <c r="II80" s="23"/>
      <c r="IJ80" s="23"/>
      <c r="IK80" s="23"/>
    </row>
    <row r="81" spans="1:245" s="24" customFormat="1" ht="22.5" customHeight="1">
      <c r="A81" s="317"/>
      <c r="B81" s="317"/>
      <c r="C81" s="316"/>
      <c r="D81" s="490"/>
      <c r="E81" s="301"/>
      <c r="F81" s="278" t="s">
        <v>29</v>
      </c>
      <c r="G81" s="67"/>
      <c r="H81" s="253">
        <v>496.1</v>
      </c>
      <c r="I81" s="114">
        <v>496.1</v>
      </c>
      <c r="J81" s="147"/>
      <c r="K81" s="147"/>
      <c r="L81" s="441"/>
      <c r="M81" s="333"/>
      <c r="N81" s="333"/>
      <c r="O81" s="333"/>
      <c r="P81" s="22"/>
      <c r="Q81" s="23"/>
      <c r="R81" s="2"/>
      <c r="S81" s="2"/>
      <c r="T81" s="2"/>
      <c r="U81" s="2"/>
      <c r="V81" s="2"/>
      <c r="W81" s="2"/>
      <c r="X81" s="2"/>
      <c r="Y81" s="2"/>
      <c r="Z81" s="2"/>
      <c r="AA81" s="2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3"/>
      <c r="CA81" s="23"/>
      <c r="CB81" s="23"/>
      <c r="CC81" s="23"/>
      <c r="CD81" s="23"/>
      <c r="CE81" s="23"/>
      <c r="CF81" s="23"/>
      <c r="CG81" s="23"/>
      <c r="CH81" s="23"/>
      <c r="CI81" s="23"/>
      <c r="CJ81" s="23"/>
      <c r="CK81" s="23"/>
      <c r="CL81" s="23"/>
      <c r="CM81" s="23"/>
      <c r="CN81" s="23"/>
      <c r="CO81" s="23"/>
      <c r="CP81" s="23"/>
      <c r="CQ81" s="23"/>
      <c r="CR81" s="23"/>
      <c r="CS81" s="23"/>
      <c r="CT81" s="23"/>
      <c r="CU81" s="23"/>
      <c r="CV81" s="23"/>
      <c r="CW81" s="23"/>
      <c r="CX81" s="23"/>
      <c r="CY81" s="23"/>
      <c r="CZ81" s="23"/>
      <c r="DA81" s="23"/>
      <c r="DB81" s="23"/>
      <c r="DC81" s="23"/>
      <c r="DD81" s="23"/>
      <c r="DE81" s="23"/>
      <c r="DF81" s="23"/>
      <c r="DG81" s="23"/>
      <c r="DH81" s="23"/>
      <c r="DI81" s="23"/>
      <c r="DJ81" s="23"/>
      <c r="DK81" s="23"/>
      <c r="DL81" s="23"/>
      <c r="DM81" s="23"/>
      <c r="DN81" s="23"/>
      <c r="DO81" s="23"/>
      <c r="DP81" s="23"/>
      <c r="DQ81" s="23"/>
      <c r="DR81" s="23"/>
      <c r="DS81" s="23"/>
      <c r="DT81" s="23"/>
      <c r="DU81" s="23"/>
      <c r="DV81" s="23"/>
      <c r="DW81" s="23"/>
      <c r="DX81" s="23"/>
      <c r="DY81" s="23"/>
      <c r="DZ81" s="23"/>
      <c r="EA81" s="23"/>
      <c r="EB81" s="23"/>
      <c r="EC81" s="23"/>
      <c r="ED81" s="23"/>
      <c r="EE81" s="23"/>
      <c r="EF81" s="23"/>
      <c r="EG81" s="23"/>
      <c r="EH81" s="23"/>
      <c r="EI81" s="23"/>
      <c r="EJ81" s="23"/>
      <c r="EK81" s="23"/>
      <c r="EL81" s="23"/>
      <c r="EM81" s="23"/>
      <c r="EN81" s="23"/>
      <c r="EO81" s="23"/>
      <c r="EP81" s="23"/>
      <c r="EQ81" s="23"/>
      <c r="ER81" s="23"/>
      <c r="ES81" s="23"/>
      <c r="ET81" s="23"/>
      <c r="EU81" s="23"/>
      <c r="EV81" s="23"/>
      <c r="EW81" s="23"/>
      <c r="EX81" s="23"/>
      <c r="EY81" s="23"/>
      <c r="EZ81" s="23"/>
      <c r="FA81" s="23"/>
      <c r="FB81" s="23"/>
      <c r="FC81" s="23"/>
      <c r="FD81" s="23"/>
      <c r="FE81" s="23"/>
      <c r="FF81" s="23"/>
      <c r="FG81" s="23"/>
      <c r="FH81" s="23"/>
      <c r="FI81" s="23"/>
      <c r="FJ81" s="23"/>
      <c r="FK81" s="23"/>
      <c r="FL81" s="23"/>
      <c r="FM81" s="23"/>
      <c r="FN81" s="23"/>
      <c r="FO81" s="23"/>
      <c r="FP81" s="23"/>
      <c r="FQ81" s="23"/>
      <c r="FR81" s="23"/>
      <c r="FS81" s="23"/>
      <c r="FT81" s="23"/>
      <c r="FU81" s="23"/>
      <c r="FV81" s="23"/>
      <c r="FW81" s="23"/>
      <c r="FX81" s="23"/>
      <c r="FY81" s="23"/>
      <c r="FZ81" s="23"/>
      <c r="GA81" s="23"/>
      <c r="GB81" s="23"/>
      <c r="GC81" s="23"/>
      <c r="GD81" s="23"/>
      <c r="GE81" s="23"/>
      <c r="GF81" s="23"/>
      <c r="GG81" s="23"/>
      <c r="GH81" s="23"/>
      <c r="GI81" s="23"/>
      <c r="GJ81" s="23"/>
      <c r="GK81" s="23"/>
      <c r="GL81" s="23"/>
      <c r="GM81" s="23"/>
      <c r="GN81" s="23"/>
      <c r="GO81" s="23"/>
      <c r="GP81" s="23"/>
      <c r="GQ81" s="23"/>
      <c r="GR81" s="23"/>
      <c r="GS81" s="23"/>
      <c r="GT81" s="23"/>
      <c r="GU81" s="23"/>
      <c r="GV81" s="23"/>
      <c r="GW81" s="23"/>
      <c r="GX81" s="23"/>
      <c r="GY81" s="23"/>
      <c r="GZ81" s="23"/>
      <c r="HA81" s="23"/>
      <c r="HB81" s="23"/>
      <c r="HC81" s="23"/>
      <c r="HD81" s="23"/>
      <c r="HE81" s="23"/>
      <c r="HF81" s="23"/>
      <c r="HG81" s="23"/>
      <c r="HH81" s="23"/>
      <c r="HI81" s="23"/>
      <c r="HJ81" s="23"/>
      <c r="HK81" s="23"/>
      <c r="HL81" s="23"/>
      <c r="HM81" s="23"/>
      <c r="HN81" s="23"/>
      <c r="HO81" s="23"/>
      <c r="HP81" s="23"/>
      <c r="HQ81" s="23"/>
      <c r="HR81" s="23"/>
      <c r="HS81" s="23"/>
      <c r="HT81" s="23"/>
      <c r="HU81" s="23"/>
      <c r="HV81" s="23"/>
      <c r="HW81" s="23"/>
      <c r="HX81" s="23"/>
      <c r="HY81" s="23"/>
      <c r="HZ81" s="23"/>
      <c r="IA81" s="23"/>
      <c r="IB81" s="23"/>
      <c r="IC81" s="23"/>
      <c r="ID81" s="23"/>
      <c r="IE81" s="23"/>
      <c r="IF81" s="23"/>
      <c r="IG81" s="23"/>
      <c r="IH81" s="23"/>
      <c r="II81" s="23"/>
      <c r="IJ81" s="23"/>
      <c r="IK81" s="23"/>
    </row>
    <row r="82" spans="1:245" s="24" customFormat="1" ht="16.5" customHeight="1">
      <c r="A82" s="317"/>
      <c r="B82" s="317"/>
      <c r="C82" s="316"/>
      <c r="D82" s="490"/>
      <c r="E82" s="301"/>
      <c r="F82" s="197" t="s">
        <v>9</v>
      </c>
      <c r="G82" s="105">
        <f>SUM(G79:G81)</f>
        <v>0</v>
      </c>
      <c r="H82" s="105">
        <f>SUM(H79:H81)</f>
        <v>647.20000000000005</v>
      </c>
      <c r="I82" s="105">
        <f>SUM(I79:I81)</f>
        <v>647.20000000000005</v>
      </c>
      <c r="J82" s="105">
        <f>SUM(J79:J81)</f>
        <v>305.15199999999999</v>
      </c>
      <c r="K82" s="105">
        <f>SUM(K79:K81)</f>
        <v>0</v>
      </c>
      <c r="L82" s="558"/>
      <c r="M82" s="558"/>
      <c r="N82" s="558"/>
      <c r="O82" s="558"/>
      <c r="P82" s="22"/>
      <c r="Q82" s="23"/>
      <c r="R82" s="2"/>
      <c r="S82" s="2"/>
      <c r="T82" s="2"/>
      <c r="U82" s="2"/>
      <c r="V82" s="2"/>
      <c r="W82" s="2"/>
      <c r="X82" s="2"/>
      <c r="Y82" s="2"/>
      <c r="Z82" s="2"/>
      <c r="AA82" s="2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  <c r="FZ82" s="23"/>
      <c r="GA82" s="23"/>
      <c r="GB82" s="23"/>
      <c r="GC82" s="23"/>
      <c r="GD82" s="23"/>
      <c r="GE82" s="23"/>
      <c r="GF82" s="23"/>
      <c r="GG82" s="23"/>
      <c r="GH82" s="23"/>
      <c r="GI82" s="23"/>
      <c r="GJ82" s="23"/>
      <c r="GK82" s="23"/>
      <c r="GL82" s="23"/>
      <c r="GM82" s="23"/>
      <c r="GN82" s="23"/>
      <c r="GO82" s="23"/>
      <c r="GP82" s="23"/>
      <c r="GQ82" s="23"/>
      <c r="GR82" s="23"/>
      <c r="GS82" s="23"/>
      <c r="GT82" s="23"/>
      <c r="GU82" s="23"/>
      <c r="GV82" s="23"/>
      <c r="GW82" s="23"/>
      <c r="GX82" s="23"/>
      <c r="GY82" s="23"/>
      <c r="GZ82" s="23"/>
      <c r="HA82" s="23"/>
      <c r="HB82" s="23"/>
      <c r="HC82" s="23"/>
      <c r="HD82" s="23"/>
      <c r="HE82" s="23"/>
      <c r="HF82" s="23"/>
      <c r="HG82" s="23"/>
      <c r="HH82" s="23"/>
      <c r="HI82" s="23"/>
      <c r="HJ82" s="23"/>
      <c r="HK82" s="23"/>
      <c r="HL82" s="23"/>
      <c r="HM82" s="23"/>
      <c r="HN82" s="23"/>
      <c r="HO82" s="23"/>
      <c r="HP82" s="23"/>
      <c r="HQ82" s="23"/>
      <c r="HR82" s="23"/>
      <c r="HS82" s="23"/>
      <c r="HT82" s="23"/>
      <c r="HU82" s="23"/>
      <c r="HV82" s="23"/>
      <c r="HW82" s="23"/>
      <c r="HX82" s="23"/>
      <c r="HY82" s="23"/>
      <c r="HZ82" s="23"/>
      <c r="IA82" s="23"/>
      <c r="IB82" s="23"/>
      <c r="IC82" s="23"/>
      <c r="ID82" s="23"/>
      <c r="IE82" s="23"/>
      <c r="IF82" s="23"/>
      <c r="IG82" s="23"/>
      <c r="IH82" s="23"/>
      <c r="II82" s="23"/>
      <c r="IJ82" s="23"/>
      <c r="IK82" s="23"/>
    </row>
    <row r="83" spans="1:245" s="24" customFormat="1" ht="1.5" hidden="1" customHeight="1">
      <c r="A83" s="317" t="s">
        <v>13</v>
      </c>
      <c r="B83" s="318" t="s">
        <v>25</v>
      </c>
      <c r="C83" s="316" t="s">
        <v>27</v>
      </c>
      <c r="D83" s="490" t="s">
        <v>106</v>
      </c>
      <c r="E83" s="301" t="s">
        <v>32</v>
      </c>
      <c r="F83" s="54" t="s">
        <v>15</v>
      </c>
      <c r="G83" s="67"/>
      <c r="H83" s="67"/>
      <c r="I83" s="114"/>
      <c r="J83" s="145"/>
      <c r="K83" s="145"/>
      <c r="L83" s="61"/>
      <c r="M83" s="187"/>
      <c r="N83" s="187"/>
      <c r="O83" s="187"/>
      <c r="P83" s="22"/>
      <c r="Q83" s="23"/>
      <c r="R83" s="2"/>
      <c r="S83" s="2"/>
      <c r="T83" s="2"/>
      <c r="U83" s="2"/>
      <c r="V83" s="2"/>
      <c r="W83" s="2"/>
      <c r="X83" s="2"/>
      <c r="Y83" s="2"/>
      <c r="Z83" s="2"/>
      <c r="AA83" s="2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3"/>
      <c r="CA83" s="23"/>
      <c r="CB83" s="23"/>
      <c r="CC83" s="23"/>
      <c r="CD83" s="23"/>
      <c r="CE83" s="23"/>
      <c r="CF83" s="23"/>
      <c r="CG83" s="23"/>
      <c r="CH83" s="23"/>
      <c r="CI83" s="23"/>
      <c r="CJ83" s="23"/>
      <c r="CK83" s="23"/>
      <c r="CL83" s="23"/>
      <c r="CM83" s="23"/>
      <c r="CN83" s="23"/>
      <c r="CO83" s="23"/>
      <c r="CP83" s="23"/>
      <c r="CQ83" s="23"/>
      <c r="CR83" s="23"/>
      <c r="CS83" s="23"/>
      <c r="CT83" s="23"/>
      <c r="CU83" s="23"/>
      <c r="CV83" s="23"/>
      <c r="CW83" s="23"/>
      <c r="CX83" s="23"/>
      <c r="CY83" s="23"/>
      <c r="CZ83" s="23"/>
      <c r="DA83" s="23"/>
      <c r="DB83" s="23"/>
      <c r="DC83" s="23"/>
      <c r="DD83" s="23"/>
      <c r="DE83" s="23"/>
      <c r="DF83" s="23"/>
      <c r="DG83" s="23"/>
      <c r="DH83" s="23"/>
      <c r="DI83" s="23"/>
      <c r="DJ83" s="23"/>
      <c r="DK83" s="23"/>
      <c r="DL83" s="23"/>
      <c r="DM83" s="23"/>
      <c r="DN83" s="23"/>
      <c r="DO83" s="23"/>
      <c r="DP83" s="23"/>
      <c r="DQ83" s="23"/>
      <c r="DR83" s="23"/>
      <c r="DS83" s="23"/>
      <c r="DT83" s="23"/>
      <c r="DU83" s="23"/>
      <c r="DV83" s="23"/>
      <c r="DW83" s="23"/>
      <c r="DX83" s="23"/>
      <c r="DY83" s="23"/>
      <c r="DZ83" s="23"/>
      <c r="EA83" s="23"/>
      <c r="EB83" s="23"/>
      <c r="EC83" s="23"/>
      <c r="ED83" s="23"/>
      <c r="EE83" s="23"/>
      <c r="EF83" s="23"/>
      <c r="EG83" s="23"/>
      <c r="EH83" s="23"/>
      <c r="EI83" s="23"/>
      <c r="EJ83" s="23"/>
      <c r="EK83" s="23"/>
      <c r="EL83" s="23"/>
      <c r="EM83" s="23"/>
      <c r="EN83" s="23"/>
      <c r="EO83" s="23"/>
      <c r="EP83" s="23"/>
      <c r="EQ83" s="23"/>
      <c r="ER83" s="23"/>
      <c r="ES83" s="23"/>
      <c r="ET83" s="23"/>
      <c r="EU83" s="23"/>
      <c r="EV83" s="23"/>
      <c r="EW83" s="23"/>
      <c r="EX83" s="23"/>
      <c r="EY83" s="23"/>
      <c r="EZ83" s="23"/>
      <c r="FA83" s="23"/>
      <c r="FB83" s="23"/>
      <c r="FC83" s="23"/>
      <c r="FD83" s="23"/>
      <c r="FE83" s="23"/>
      <c r="FF83" s="23"/>
      <c r="FG83" s="23"/>
      <c r="FH83" s="23"/>
      <c r="FI83" s="23"/>
      <c r="FJ83" s="23"/>
      <c r="FK83" s="23"/>
      <c r="FL83" s="23"/>
      <c r="FM83" s="23"/>
      <c r="FN83" s="23"/>
      <c r="FO83" s="23"/>
      <c r="FP83" s="23"/>
      <c r="FQ83" s="23"/>
      <c r="FR83" s="23"/>
      <c r="FS83" s="23"/>
      <c r="FT83" s="23"/>
      <c r="FU83" s="23"/>
      <c r="FV83" s="23"/>
      <c r="FW83" s="23"/>
      <c r="FX83" s="23"/>
      <c r="FY83" s="23"/>
      <c r="FZ83" s="23"/>
      <c r="GA83" s="23"/>
      <c r="GB83" s="23"/>
      <c r="GC83" s="23"/>
      <c r="GD83" s="23"/>
      <c r="GE83" s="23"/>
      <c r="GF83" s="23"/>
      <c r="GG83" s="23"/>
      <c r="GH83" s="23"/>
      <c r="GI83" s="23"/>
      <c r="GJ83" s="23"/>
      <c r="GK83" s="23"/>
      <c r="GL83" s="23"/>
      <c r="GM83" s="23"/>
      <c r="GN83" s="23"/>
      <c r="GO83" s="23"/>
      <c r="GP83" s="23"/>
      <c r="GQ83" s="23"/>
      <c r="GR83" s="23"/>
      <c r="GS83" s="23"/>
      <c r="GT83" s="23"/>
      <c r="GU83" s="23"/>
      <c r="GV83" s="23"/>
      <c r="GW83" s="23"/>
      <c r="GX83" s="23"/>
      <c r="GY83" s="23"/>
      <c r="GZ83" s="23"/>
      <c r="HA83" s="23"/>
      <c r="HB83" s="23"/>
      <c r="HC83" s="23"/>
      <c r="HD83" s="23"/>
      <c r="HE83" s="23"/>
      <c r="HF83" s="23"/>
      <c r="HG83" s="23"/>
      <c r="HH83" s="23"/>
      <c r="HI83" s="23"/>
      <c r="HJ83" s="23"/>
      <c r="HK83" s="23"/>
      <c r="HL83" s="23"/>
      <c r="HM83" s="23"/>
      <c r="HN83" s="23"/>
      <c r="HO83" s="23"/>
      <c r="HP83" s="23"/>
      <c r="HQ83" s="23"/>
      <c r="HR83" s="23"/>
      <c r="HS83" s="23"/>
      <c r="HT83" s="23"/>
      <c r="HU83" s="23"/>
      <c r="HV83" s="23"/>
      <c r="HW83" s="23"/>
      <c r="HX83" s="23"/>
      <c r="HY83" s="23"/>
      <c r="HZ83" s="23"/>
      <c r="IA83" s="23"/>
      <c r="IB83" s="23"/>
      <c r="IC83" s="23"/>
      <c r="ID83" s="23"/>
      <c r="IE83" s="23"/>
      <c r="IF83" s="23"/>
      <c r="IG83" s="23"/>
      <c r="IH83" s="23"/>
      <c r="II83" s="23"/>
      <c r="IJ83" s="23"/>
      <c r="IK83" s="23"/>
    </row>
    <row r="84" spans="1:245" s="24" customFormat="1" ht="23.25" hidden="1" customHeight="1">
      <c r="A84" s="317"/>
      <c r="B84" s="317"/>
      <c r="C84" s="378"/>
      <c r="D84" s="439"/>
      <c r="E84" s="525"/>
      <c r="F84" s="200" t="s">
        <v>9</v>
      </c>
      <c r="G84" s="115">
        <f>SUM(G83)</f>
        <v>0</v>
      </c>
      <c r="H84" s="115">
        <f>SUM(H83)</f>
        <v>0</v>
      </c>
      <c r="I84" s="115">
        <f>SUM(I83)</f>
        <v>0</v>
      </c>
      <c r="J84" s="115">
        <f>SUM(J83)</f>
        <v>0</v>
      </c>
      <c r="K84" s="115">
        <f>SUM(K83)</f>
        <v>0</v>
      </c>
      <c r="L84" s="556"/>
      <c r="M84" s="556"/>
      <c r="N84" s="556"/>
      <c r="O84" s="556"/>
      <c r="P84" s="22"/>
      <c r="Q84" s="23"/>
      <c r="R84" s="2"/>
      <c r="S84" s="2"/>
      <c r="T84" s="2"/>
      <c r="U84" s="2"/>
      <c r="V84" s="2"/>
      <c r="W84" s="2"/>
      <c r="X84" s="2"/>
      <c r="Y84" s="2"/>
      <c r="Z84" s="2"/>
      <c r="AA84" s="2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3"/>
      <c r="CA84" s="23"/>
      <c r="CB84" s="23"/>
      <c r="CC84" s="23"/>
      <c r="CD84" s="23"/>
      <c r="CE84" s="23"/>
      <c r="CF84" s="23"/>
      <c r="CG84" s="23"/>
      <c r="CH84" s="23"/>
      <c r="CI84" s="23"/>
      <c r="CJ84" s="23"/>
      <c r="CK84" s="23"/>
      <c r="CL84" s="23"/>
      <c r="CM84" s="23"/>
      <c r="CN84" s="23"/>
      <c r="CO84" s="23"/>
      <c r="CP84" s="23"/>
      <c r="CQ84" s="23"/>
      <c r="CR84" s="23"/>
      <c r="CS84" s="23"/>
      <c r="CT84" s="23"/>
      <c r="CU84" s="23"/>
      <c r="CV84" s="23"/>
      <c r="CW84" s="23"/>
      <c r="CX84" s="23"/>
      <c r="CY84" s="23"/>
      <c r="CZ84" s="23"/>
      <c r="DA84" s="23"/>
      <c r="DB84" s="23"/>
      <c r="DC84" s="23"/>
      <c r="DD84" s="23"/>
      <c r="DE84" s="23"/>
      <c r="DF84" s="23"/>
      <c r="DG84" s="23"/>
      <c r="DH84" s="23"/>
      <c r="DI84" s="23"/>
      <c r="DJ84" s="23"/>
      <c r="DK84" s="23"/>
      <c r="DL84" s="23"/>
      <c r="DM84" s="23"/>
      <c r="DN84" s="23"/>
      <c r="DO84" s="23"/>
      <c r="DP84" s="23"/>
      <c r="DQ84" s="23"/>
      <c r="DR84" s="23"/>
      <c r="DS84" s="23"/>
      <c r="DT84" s="23"/>
      <c r="DU84" s="23"/>
      <c r="DV84" s="23"/>
      <c r="DW84" s="23"/>
      <c r="DX84" s="23"/>
      <c r="DY84" s="23"/>
      <c r="DZ84" s="23"/>
      <c r="EA84" s="23"/>
      <c r="EB84" s="23"/>
      <c r="EC84" s="23"/>
      <c r="ED84" s="23"/>
      <c r="EE84" s="23"/>
      <c r="EF84" s="23"/>
      <c r="EG84" s="23"/>
      <c r="EH84" s="23"/>
      <c r="EI84" s="23"/>
      <c r="EJ84" s="23"/>
      <c r="EK84" s="23"/>
      <c r="EL84" s="23"/>
      <c r="EM84" s="23"/>
      <c r="EN84" s="23"/>
      <c r="EO84" s="23"/>
      <c r="EP84" s="23"/>
      <c r="EQ84" s="23"/>
      <c r="ER84" s="23"/>
      <c r="ES84" s="23"/>
      <c r="ET84" s="23"/>
      <c r="EU84" s="23"/>
      <c r="EV84" s="23"/>
      <c r="EW84" s="23"/>
      <c r="EX84" s="23"/>
      <c r="EY84" s="23"/>
      <c r="EZ84" s="23"/>
      <c r="FA84" s="23"/>
      <c r="FB84" s="23"/>
      <c r="FC84" s="23"/>
      <c r="FD84" s="23"/>
      <c r="FE84" s="23"/>
      <c r="FF84" s="23"/>
      <c r="FG84" s="23"/>
      <c r="FH84" s="23"/>
      <c r="FI84" s="23"/>
      <c r="FJ84" s="23"/>
      <c r="FK84" s="23"/>
      <c r="FL84" s="23"/>
      <c r="FM84" s="23"/>
      <c r="FN84" s="23"/>
      <c r="FO84" s="23"/>
      <c r="FP84" s="23"/>
      <c r="FQ84" s="23"/>
      <c r="FR84" s="23"/>
      <c r="FS84" s="23"/>
      <c r="FT84" s="23"/>
      <c r="FU84" s="23"/>
      <c r="FV84" s="23"/>
      <c r="FW84" s="23"/>
      <c r="FX84" s="23"/>
      <c r="FY84" s="23"/>
      <c r="FZ84" s="23"/>
      <c r="GA84" s="23"/>
      <c r="GB84" s="23"/>
      <c r="GC84" s="23"/>
      <c r="GD84" s="23"/>
      <c r="GE84" s="23"/>
      <c r="GF84" s="23"/>
      <c r="GG84" s="23"/>
      <c r="GH84" s="23"/>
      <c r="GI84" s="23"/>
      <c r="GJ84" s="23"/>
      <c r="GK84" s="23"/>
      <c r="GL84" s="23"/>
      <c r="GM84" s="23"/>
      <c r="GN84" s="23"/>
      <c r="GO84" s="23"/>
      <c r="GP84" s="23"/>
      <c r="GQ84" s="23"/>
      <c r="GR84" s="23"/>
      <c r="GS84" s="23"/>
      <c r="GT84" s="23"/>
      <c r="GU84" s="23"/>
      <c r="GV84" s="23"/>
      <c r="GW84" s="23"/>
      <c r="GX84" s="23"/>
      <c r="GY84" s="23"/>
      <c r="GZ84" s="23"/>
      <c r="HA84" s="23"/>
      <c r="HB84" s="23"/>
      <c r="HC84" s="23"/>
      <c r="HD84" s="23"/>
      <c r="HE84" s="23"/>
      <c r="HF84" s="23"/>
      <c r="HG84" s="23"/>
      <c r="HH84" s="23"/>
      <c r="HI84" s="23"/>
      <c r="HJ84" s="23"/>
      <c r="HK84" s="23"/>
      <c r="HL84" s="23"/>
      <c r="HM84" s="23"/>
      <c r="HN84" s="23"/>
      <c r="HO84" s="23"/>
      <c r="HP84" s="23"/>
      <c r="HQ84" s="23"/>
      <c r="HR84" s="23"/>
      <c r="HS84" s="23"/>
      <c r="HT84" s="23"/>
      <c r="HU84" s="23"/>
      <c r="HV84" s="23"/>
      <c r="HW84" s="23"/>
      <c r="HX84" s="23"/>
      <c r="HY84" s="23"/>
      <c r="HZ84" s="23"/>
      <c r="IA84" s="23"/>
      <c r="IB84" s="23"/>
      <c r="IC84" s="23"/>
      <c r="ID84" s="23"/>
      <c r="IE84" s="23"/>
      <c r="IF84" s="23"/>
      <c r="IG84" s="23"/>
      <c r="IH84" s="23"/>
      <c r="II84" s="23"/>
      <c r="IJ84" s="23"/>
      <c r="IK84" s="23"/>
    </row>
    <row r="85" spans="1:245" ht="24.75" customHeight="1">
      <c r="A85" s="43" t="s">
        <v>13</v>
      </c>
      <c r="B85" s="44" t="s">
        <v>25</v>
      </c>
      <c r="C85" s="346" t="s">
        <v>19</v>
      </c>
      <c r="D85" s="347"/>
      <c r="E85" s="347"/>
      <c r="F85" s="348"/>
      <c r="G85" s="116">
        <f>SUM(G51+G54+G58+G62+G66+G70+G74+G78+G82+G84)</f>
        <v>0</v>
      </c>
      <c r="H85" s="116">
        <f t="shared" ref="H85:K85" si="8">SUM(H51+H54+H58+H62+H66+H70+H74+H78+H82+H84)</f>
        <v>797.2</v>
      </c>
      <c r="I85" s="116">
        <f t="shared" si="8"/>
        <v>730.5</v>
      </c>
      <c r="J85" s="116">
        <f t="shared" si="8"/>
        <v>9851.2520000000004</v>
      </c>
      <c r="K85" s="116">
        <f t="shared" si="8"/>
        <v>12392.199999999997</v>
      </c>
      <c r="L85" s="343"/>
      <c r="M85" s="344"/>
      <c r="N85" s="344"/>
      <c r="O85" s="345"/>
    </row>
    <row r="86" spans="1:245" ht="22.5" customHeight="1">
      <c r="A86" s="43" t="s">
        <v>13</v>
      </c>
      <c r="B86" s="349" t="s">
        <v>31</v>
      </c>
      <c r="C86" s="350"/>
      <c r="D86" s="350"/>
      <c r="E86" s="350"/>
      <c r="F86" s="351"/>
      <c r="G86" s="117">
        <f>SUM(G23,G37,G46,G85)</f>
        <v>6512</v>
      </c>
      <c r="H86" s="117">
        <f t="shared" ref="H86:K86" si="9">SUM(H23,H37,H46,H85)</f>
        <v>9645.6</v>
      </c>
      <c r="I86" s="117">
        <f t="shared" si="9"/>
        <v>8214.4</v>
      </c>
      <c r="J86" s="117">
        <f t="shared" si="9"/>
        <v>20893.252</v>
      </c>
      <c r="K86" s="117">
        <f t="shared" si="9"/>
        <v>23802.199999999997</v>
      </c>
      <c r="L86" s="340"/>
      <c r="M86" s="341"/>
      <c r="N86" s="341"/>
      <c r="O86" s="342"/>
    </row>
    <row r="87" spans="1:245" ht="22.5" customHeight="1">
      <c r="A87" s="352" t="s">
        <v>134</v>
      </c>
      <c r="B87" s="353"/>
      <c r="C87" s="353"/>
      <c r="D87" s="353"/>
      <c r="E87" s="353"/>
      <c r="F87" s="353"/>
      <c r="G87" s="353"/>
      <c r="H87" s="353"/>
      <c r="I87" s="353"/>
      <c r="J87" s="353"/>
      <c r="K87" s="353"/>
      <c r="L87" s="353"/>
      <c r="M87" s="353"/>
      <c r="N87" s="353"/>
      <c r="O87" s="354"/>
    </row>
    <row r="88" spans="1:245" ht="20.25" customHeight="1">
      <c r="A88" s="43" t="s">
        <v>20</v>
      </c>
      <c r="B88" s="491" t="s">
        <v>135</v>
      </c>
      <c r="C88" s="492"/>
      <c r="D88" s="492"/>
      <c r="E88" s="492"/>
      <c r="F88" s="492"/>
      <c r="G88" s="492"/>
      <c r="H88" s="492"/>
      <c r="I88" s="492"/>
      <c r="J88" s="492"/>
      <c r="K88" s="492"/>
      <c r="L88" s="492"/>
      <c r="M88" s="492"/>
      <c r="N88" s="492"/>
      <c r="O88" s="493"/>
      <c r="P88" s="10"/>
    </row>
    <row r="89" spans="1:245" ht="15.75" customHeight="1">
      <c r="A89" s="43" t="s">
        <v>20</v>
      </c>
      <c r="B89" s="44" t="s">
        <v>13</v>
      </c>
      <c r="C89" s="552" t="s">
        <v>151</v>
      </c>
      <c r="D89" s="553"/>
      <c r="E89" s="553"/>
      <c r="F89" s="553"/>
      <c r="G89" s="553"/>
      <c r="H89" s="553"/>
      <c r="I89" s="553"/>
      <c r="J89" s="553"/>
      <c r="K89" s="553"/>
      <c r="L89" s="554"/>
      <c r="M89" s="553"/>
      <c r="N89" s="553"/>
      <c r="O89" s="555"/>
    </row>
    <row r="90" spans="1:245" ht="42.75" customHeight="1">
      <c r="A90" s="406" t="s">
        <v>20</v>
      </c>
      <c r="B90" s="418" t="s">
        <v>13</v>
      </c>
      <c r="C90" s="378" t="s">
        <v>13</v>
      </c>
      <c r="D90" s="439" t="s">
        <v>136</v>
      </c>
      <c r="E90" s="334" t="s">
        <v>105</v>
      </c>
      <c r="F90" s="288" t="s">
        <v>15</v>
      </c>
      <c r="G90" s="143">
        <v>1085.5</v>
      </c>
      <c r="H90" s="148">
        <v>1085.5</v>
      </c>
      <c r="I90" s="55">
        <v>100</v>
      </c>
      <c r="J90" s="144">
        <v>1100</v>
      </c>
      <c r="K90" s="135">
        <v>1300</v>
      </c>
      <c r="L90" s="221"/>
      <c r="M90" s="220"/>
      <c r="N90" s="188"/>
      <c r="O90" s="188"/>
      <c r="P90" s="10" t="s">
        <v>88</v>
      </c>
      <c r="S90" s="223"/>
      <c r="T90" s="219"/>
    </row>
    <row r="91" spans="1:245" ht="32.25" customHeight="1">
      <c r="A91" s="407"/>
      <c r="B91" s="419"/>
      <c r="C91" s="379"/>
      <c r="D91" s="440"/>
      <c r="E91" s="335"/>
      <c r="F91" s="559" t="s">
        <v>197</v>
      </c>
      <c r="G91" s="561"/>
      <c r="H91" s="563">
        <v>460</v>
      </c>
      <c r="I91" s="565">
        <f>456.4-287</f>
        <v>169.39999999999998</v>
      </c>
      <c r="J91" s="328"/>
      <c r="K91" s="328"/>
      <c r="L91" s="222" t="s">
        <v>195</v>
      </c>
      <c r="M91" s="188">
        <v>100</v>
      </c>
      <c r="N91" s="188"/>
      <c r="O91" s="188"/>
      <c r="P91" s="10"/>
      <c r="S91" s="194"/>
      <c r="T91" s="219"/>
    </row>
    <row r="92" spans="1:245" ht="51" customHeight="1">
      <c r="A92" s="407"/>
      <c r="B92" s="419"/>
      <c r="C92" s="379"/>
      <c r="D92" s="440"/>
      <c r="E92" s="335"/>
      <c r="F92" s="560"/>
      <c r="G92" s="562"/>
      <c r="H92" s="564"/>
      <c r="I92" s="566"/>
      <c r="J92" s="329"/>
      <c r="K92" s="330"/>
      <c r="L92" s="244" t="s">
        <v>198</v>
      </c>
      <c r="M92" s="220">
        <v>1</v>
      </c>
      <c r="N92" s="188"/>
      <c r="O92" s="188"/>
      <c r="P92" s="10"/>
      <c r="S92" s="194"/>
      <c r="T92" s="219"/>
    </row>
    <row r="93" spans="1:245" ht="51" customHeight="1">
      <c r="A93" s="407"/>
      <c r="B93" s="419"/>
      <c r="C93" s="379"/>
      <c r="D93" s="440"/>
      <c r="E93" s="335"/>
      <c r="F93" s="289" t="s">
        <v>205</v>
      </c>
      <c r="G93" s="258"/>
      <c r="H93" s="259"/>
      <c r="I93" s="265">
        <v>604</v>
      </c>
      <c r="J93" s="257"/>
      <c r="K93" s="260"/>
      <c r="L93" s="355" t="s">
        <v>192</v>
      </c>
      <c r="M93" s="357">
        <v>100</v>
      </c>
      <c r="N93" s="359">
        <v>100</v>
      </c>
      <c r="O93" s="359">
        <v>100</v>
      </c>
      <c r="P93" s="10"/>
      <c r="S93" s="194"/>
      <c r="T93" s="219"/>
    </row>
    <row r="94" spans="1:245" ht="118.5" customHeight="1">
      <c r="A94" s="407"/>
      <c r="B94" s="419"/>
      <c r="C94" s="379"/>
      <c r="D94" s="440"/>
      <c r="E94" s="335"/>
      <c r="F94" s="282" t="s">
        <v>179</v>
      </c>
      <c r="G94" s="149">
        <v>1750.8</v>
      </c>
      <c r="H94" s="148">
        <v>1460</v>
      </c>
      <c r="I94" s="104">
        <v>941.3</v>
      </c>
      <c r="J94" s="150">
        <v>1760</v>
      </c>
      <c r="K94" s="256">
        <v>1760</v>
      </c>
      <c r="L94" s="356"/>
      <c r="M94" s="358"/>
      <c r="N94" s="360"/>
      <c r="O94" s="360"/>
    </row>
    <row r="95" spans="1:245" ht="24.6" customHeight="1">
      <c r="A95" s="408"/>
      <c r="B95" s="420"/>
      <c r="C95" s="380"/>
      <c r="D95" s="441"/>
      <c r="E95" s="336"/>
      <c r="F95" s="201" t="s">
        <v>9</v>
      </c>
      <c r="G95" s="118">
        <f>SUM(G90:G94)</f>
        <v>2836.3</v>
      </c>
      <c r="H95" s="118">
        <f t="shared" ref="H95:K95" si="10">SUM(H90:H94)</f>
        <v>3005.5</v>
      </c>
      <c r="I95" s="118">
        <f t="shared" si="10"/>
        <v>1814.6999999999998</v>
      </c>
      <c r="J95" s="118">
        <f t="shared" si="10"/>
        <v>2860</v>
      </c>
      <c r="K95" s="118">
        <f t="shared" si="10"/>
        <v>3060</v>
      </c>
      <c r="L95" s="337"/>
      <c r="M95" s="338"/>
      <c r="N95" s="338"/>
      <c r="O95" s="339"/>
    </row>
    <row r="96" spans="1:245" ht="18" customHeight="1">
      <c r="A96" s="406" t="s">
        <v>20</v>
      </c>
      <c r="B96" s="418" t="s">
        <v>13</v>
      </c>
      <c r="C96" s="494" t="s">
        <v>32</v>
      </c>
      <c r="D96" s="582" t="s">
        <v>33</v>
      </c>
      <c r="E96" s="579" t="s">
        <v>105</v>
      </c>
      <c r="F96" s="278" t="s">
        <v>15</v>
      </c>
      <c r="G96" s="75"/>
      <c r="H96" s="67"/>
      <c r="I96" s="55"/>
      <c r="J96" s="145"/>
      <c r="K96" s="151"/>
      <c r="L96" s="369" t="s">
        <v>34</v>
      </c>
      <c r="M96" s="573"/>
      <c r="N96" s="567"/>
      <c r="O96" s="567">
        <v>1</v>
      </c>
    </row>
    <row r="97" spans="1:247" ht="30" customHeight="1">
      <c r="A97" s="407"/>
      <c r="B97" s="419"/>
      <c r="C97" s="495"/>
      <c r="D97" s="583"/>
      <c r="E97" s="580"/>
      <c r="F97" s="282" t="s">
        <v>179</v>
      </c>
      <c r="G97" s="75"/>
      <c r="H97" s="67"/>
      <c r="I97" s="112"/>
      <c r="J97" s="145"/>
      <c r="K97" s="151"/>
      <c r="L97" s="370"/>
      <c r="M97" s="574"/>
      <c r="N97" s="568"/>
      <c r="O97" s="568"/>
    </row>
    <row r="98" spans="1:247" ht="27.4" customHeight="1">
      <c r="A98" s="407"/>
      <c r="B98" s="419"/>
      <c r="C98" s="495"/>
      <c r="D98" s="583"/>
      <c r="E98" s="580"/>
      <c r="F98" s="278" t="s">
        <v>23</v>
      </c>
      <c r="G98" s="75"/>
      <c r="H98" s="67"/>
      <c r="I98" s="113"/>
      <c r="J98" s="152"/>
      <c r="K98" s="151">
        <v>4344.3</v>
      </c>
      <c r="L98" s="377"/>
      <c r="M98" s="575"/>
      <c r="N98" s="569"/>
      <c r="O98" s="569"/>
    </row>
    <row r="99" spans="1:247" ht="17.850000000000001" customHeight="1">
      <c r="A99" s="408"/>
      <c r="B99" s="420"/>
      <c r="C99" s="496"/>
      <c r="D99" s="584"/>
      <c r="E99" s="581"/>
      <c r="F99" s="202" t="s">
        <v>9</v>
      </c>
      <c r="G99" s="105">
        <f>G96+G97+G98</f>
        <v>0</v>
      </c>
      <c r="H99" s="105">
        <f>H96+H97+H98</f>
        <v>0</v>
      </c>
      <c r="I99" s="105">
        <f>I96+I97+I98</f>
        <v>0</v>
      </c>
      <c r="J99" s="105">
        <f>J96+J97+J98</f>
        <v>0</v>
      </c>
      <c r="K99" s="105">
        <f>K96+K97+K98</f>
        <v>4344.3</v>
      </c>
      <c r="L99" s="444"/>
      <c r="M99" s="338"/>
      <c r="N99" s="338"/>
      <c r="O99" s="339"/>
    </row>
    <row r="100" spans="1:247" s="6" customFormat="1" ht="35.25" hidden="1" customHeight="1">
      <c r="A100" s="406" t="s">
        <v>20</v>
      </c>
      <c r="B100" s="418" t="s">
        <v>13</v>
      </c>
      <c r="C100" s="378" t="s">
        <v>35</v>
      </c>
      <c r="D100" s="585" t="s">
        <v>36</v>
      </c>
      <c r="E100" s="63" t="s">
        <v>17</v>
      </c>
      <c r="F100" s="54" t="s">
        <v>15</v>
      </c>
      <c r="G100" s="145">
        <f>72405-72405</f>
        <v>0</v>
      </c>
      <c r="H100" s="145"/>
      <c r="I100" s="119"/>
      <c r="J100" s="145"/>
      <c r="K100" s="145"/>
      <c r="L100" s="64" t="s">
        <v>37</v>
      </c>
      <c r="M100" s="189"/>
      <c r="N100" s="190"/>
      <c r="O100" s="52">
        <v>1</v>
      </c>
      <c r="P100" s="7"/>
      <c r="Q100" s="16"/>
      <c r="IL100" s="15"/>
      <c r="IM100" s="15"/>
    </row>
    <row r="101" spans="1:247" s="6" customFormat="1" ht="31.5" hidden="1" customHeight="1">
      <c r="A101" s="407"/>
      <c r="B101" s="419"/>
      <c r="C101" s="379"/>
      <c r="D101" s="586"/>
      <c r="E101" s="570" t="s">
        <v>38</v>
      </c>
      <c r="F101" s="183" t="s">
        <v>16</v>
      </c>
      <c r="G101" s="145"/>
      <c r="H101" s="145"/>
      <c r="I101" s="120"/>
      <c r="J101" s="145"/>
      <c r="K101" s="145"/>
      <c r="L101" s="64" t="s">
        <v>39</v>
      </c>
      <c r="M101" s="52"/>
      <c r="N101" s="189"/>
      <c r="O101" s="190">
        <v>1</v>
      </c>
      <c r="P101" s="7"/>
      <c r="Q101" s="16"/>
      <c r="IL101" s="15"/>
      <c r="IM101" s="15"/>
    </row>
    <row r="102" spans="1:247" s="6" customFormat="1" ht="34.5" hidden="1" customHeight="1">
      <c r="A102" s="407"/>
      <c r="B102" s="419"/>
      <c r="C102" s="379"/>
      <c r="D102" s="586"/>
      <c r="E102" s="571"/>
      <c r="F102" s="183" t="s">
        <v>16</v>
      </c>
      <c r="G102" s="145"/>
      <c r="H102" s="145"/>
      <c r="I102" s="120"/>
      <c r="J102" s="145"/>
      <c r="K102" s="145"/>
      <c r="L102" s="64" t="s">
        <v>40</v>
      </c>
      <c r="M102" s="191"/>
      <c r="N102" s="191"/>
      <c r="O102" s="190">
        <v>1</v>
      </c>
      <c r="P102" s="7"/>
      <c r="Q102" s="16"/>
      <c r="IL102" s="15"/>
      <c r="IM102" s="15"/>
    </row>
    <row r="103" spans="1:247" s="6" customFormat="1" ht="18" hidden="1" customHeight="1">
      <c r="A103" s="408"/>
      <c r="B103" s="420"/>
      <c r="C103" s="380"/>
      <c r="D103" s="587"/>
      <c r="E103" s="572"/>
      <c r="F103" s="203" t="s">
        <v>9</v>
      </c>
      <c r="G103" s="91">
        <f>G100+G101+G102</f>
        <v>0</v>
      </c>
      <c r="H103" s="91">
        <f>H100+H101+H102</f>
        <v>0</v>
      </c>
      <c r="I103" s="91">
        <f>I100+I101+I102</f>
        <v>0</v>
      </c>
      <c r="J103" s="91">
        <f>J100+J101+J102</f>
        <v>0</v>
      </c>
      <c r="K103" s="91">
        <f>K100+K101+K102</f>
        <v>0</v>
      </c>
      <c r="L103" s="444"/>
      <c r="M103" s="338"/>
      <c r="N103" s="338"/>
      <c r="O103" s="339"/>
      <c r="P103" s="7"/>
      <c r="Q103" s="16"/>
      <c r="IL103" s="15"/>
      <c r="IM103" s="15"/>
    </row>
    <row r="104" spans="1:247" s="6" customFormat="1" ht="37.35" customHeight="1">
      <c r="A104" s="406" t="s">
        <v>20</v>
      </c>
      <c r="B104" s="418" t="s">
        <v>13</v>
      </c>
      <c r="C104" s="378" t="s">
        <v>41</v>
      </c>
      <c r="D104" s="369" t="s">
        <v>42</v>
      </c>
      <c r="E104" s="334" t="s">
        <v>144</v>
      </c>
      <c r="F104" s="279" t="s">
        <v>15</v>
      </c>
      <c r="G104" s="50">
        <v>216.5</v>
      </c>
      <c r="H104" s="153"/>
      <c r="I104" s="55"/>
      <c r="J104" s="77"/>
      <c r="K104" s="77"/>
      <c r="L104" s="64" t="s">
        <v>65</v>
      </c>
      <c r="M104" s="192"/>
      <c r="N104" s="192"/>
      <c r="O104" s="192"/>
      <c r="P104" s="20" t="s">
        <v>87</v>
      </c>
      <c r="Q104" s="19" t="s">
        <v>86</v>
      </c>
      <c r="R104" s="33"/>
      <c r="S104" s="34"/>
      <c r="T104" s="34"/>
      <c r="U104" s="34"/>
      <c r="IL104" s="15"/>
      <c r="IM104" s="15"/>
    </row>
    <row r="105" spans="1:247" s="6" customFormat="1" ht="17.25" customHeight="1">
      <c r="A105" s="408"/>
      <c r="B105" s="420"/>
      <c r="C105" s="380"/>
      <c r="D105" s="377"/>
      <c r="E105" s="336"/>
      <c r="F105" s="204" t="s">
        <v>9</v>
      </c>
      <c r="G105" s="111">
        <f>SUM(G104)</f>
        <v>216.5</v>
      </c>
      <c r="H105" s="111">
        <f>SUM(H104)</f>
        <v>0</v>
      </c>
      <c r="I105" s="111">
        <f>SUM(I104)</f>
        <v>0</v>
      </c>
      <c r="J105" s="111">
        <f>SUM(J104)</f>
        <v>0</v>
      </c>
      <c r="K105" s="111">
        <f>SUM(K104)</f>
        <v>0</v>
      </c>
      <c r="L105" s="444"/>
      <c r="M105" s="338"/>
      <c r="N105" s="338"/>
      <c r="O105" s="339"/>
      <c r="P105" s="7"/>
      <c r="Q105" s="16"/>
      <c r="IL105" s="15"/>
      <c r="IM105" s="15"/>
    </row>
    <row r="106" spans="1:247" ht="42.75" customHeight="1">
      <c r="A106" s="317" t="s">
        <v>20</v>
      </c>
      <c r="B106" s="318" t="s">
        <v>13</v>
      </c>
      <c r="C106" s="417" t="s">
        <v>43</v>
      </c>
      <c r="D106" s="429" t="s">
        <v>84</v>
      </c>
      <c r="E106" s="301" t="s">
        <v>128</v>
      </c>
      <c r="F106" s="278" t="s">
        <v>44</v>
      </c>
      <c r="G106" s="66">
        <v>144.9</v>
      </c>
      <c r="H106" s="67"/>
      <c r="I106" s="68"/>
      <c r="J106" s="69"/>
      <c r="K106" s="70"/>
      <c r="L106" s="71" t="s">
        <v>45</v>
      </c>
      <c r="M106" s="72"/>
      <c r="N106" s="65"/>
      <c r="O106" s="65"/>
      <c r="P106" s="20">
        <v>144.9</v>
      </c>
    </row>
    <row r="107" spans="1:247" ht="21.75" customHeight="1">
      <c r="A107" s="317"/>
      <c r="B107" s="318"/>
      <c r="C107" s="417"/>
      <c r="D107" s="429"/>
      <c r="E107" s="301"/>
      <c r="F107" s="199" t="s">
        <v>9</v>
      </c>
      <c r="G107" s="111">
        <f>SUM(G106)</f>
        <v>144.9</v>
      </c>
      <c r="H107" s="111">
        <f>SUM(H106)</f>
        <v>0</v>
      </c>
      <c r="I107" s="111">
        <f>SUM(I106)</f>
        <v>0</v>
      </c>
      <c r="J107" s="111">
        <f>SUM(J106)</f>
        <v>0</v>
      </c>
      <c r="K107" s="111">
        <f>SUM(K106)</f>
        <v>0</v>
      </c>
      <c r="L107" s="303"/>
      <c r="M107" s="303"/>
      <c r="N107" s="303"/>
      <c r="O107" s="303"/>
      <c r="R107" s="3"/>
    </row>
    <row r="108" spans="1:247" ht="21.75" customHeight="1">
      <c r="A108" s="406" t="s">
        <v>89</v>
      </c>
      <c r="B108" s="418" t="s">
        <v>13</v>
      </c>
      <c r="C108" s="421" t="s">
        <v>67</v>
      </c>
      <c r="D108" s="369" t="s">
        <v>92</v>
      </c>
      <c r="E108" s="438" t="s">
        <v>203</v>
      </c>
      <c r="F108" s="278" t="s">
        <v>44</v>
      </c>
      <c r="G108" s="75"/>
      <c r="H108" s="67"/>
      <c r="I108" s="68"/>
      <c r="J108" s="69"/>
      <c r="K108" s="70"/>
      <c r="L108" s="576" t="s">
        <v>46</v>
      </c>
      <c r="M108" s="398"/>
      <c r="N108" s="359">
        <v>6</v>
      </c>
      <c r="O108" s="359"/>
      <c r="R108" s="3"/>
    </row>
    <row r="109" spans="1:247" ht="21.75" customHeight="1">
      <c r="A109" s="407"/>
      <c r="B109" s="419"/>
      <c r="C109" s="422"/>
      <c r="D109" s="370"/>
      <c r="E109" s="438"/>
      <c r="F109" s="278" t="s">
        <v>23</v>
      </c>
      <c r="G109" s="66"/>
      <c r="H109" s="67"/>
      <c r="I109" s="68"/>
      <c r="J109" s="73">
        <v>1020</v>
      </c>
      <c r="K109" s="74"/>
      <c r="L109" s="577"/>
      <c r="M109" s="399"/>
      <c r="N109" s="381"/>
      <c r="O109" s="381"/>
      <c r="R109" s="3"/>
    </row>
    <row r="110" spans="1:247" ht="27.75" customHeight="1">
      <c r="A110" s="407"/>
      <c r="B110" s="419"/>
      <c r="C110" s="422"/>
      <c r="D110" s="370"/>
      <c r="E110" s="438"/>
      <c r="F110" s="278" t="s">
        <v>29</v>
      </c>
      <c r="G110" s="66"/>
      <c r="H110" s="67"/>
      <c r="I110" s="68"/>
      <c r="J110" s="70">
        <v>2390</v>
      </c>
      <c r="K110" s="74"/>
      <c r="L110" s="578"/>
      <c r="M110" s="400"/>
      <c r="N110" s="360"/>
      <c r="O110" s="360"/>
      <c r="R110" s="3"/>
    </row>
    <row r="111" spans="1:247" ht="21.75" customHeight="1">
      <c r="A111" s="408"/>
      <c r="B111" s="420"/>
      <c r="C111" s="423"/>
      <c r="D111" s="377"/>
      <c r="E111" s="438"/>
      <c r="F111" s="199" t="s">
        <v>9</v>
      </c>
      <c r="G111" s="111">
        <f>SUM(G108:G110)</f>
        <v>0</v>
      </c>
      <c r="H111" s="111">
        <f>SUM(H108:H110)</f>
        <v>0</v>
      </c>
      <c r="I111" s="111">
        <f>SUM(I108:I110)</f>
        <v>0</v>
      </c>
      <c r="J111" s="111">
        <f>SUM(J108:J110)</f>
        <v>3410</v>
      </c>
      <c r="K111" s="111">
        <f>SUM(K108:K110)</f>
        <v>0</v>
      </c>
      <c r="L111" s="303"/>
      <c r="M111" s="303"/>
      <c r="N111" s="303"/>
      <c r="O111" s="303"/>
      <c r="R111" s="3"/>
    </row>
    <row r="112" spans="1:247" ht="21" customHeight="1">
      <c r="A112" s="406" t="s">
        <v>20</v>
      </c>
      <c r="B112" s="418" t="s">
        <v>13</v>
      </c>
      <c r="C112" s="421" t="s">
        <v>68</v>
      </c>
      <c r="D112" s="369" t="s">
        <v>66</v>
      </c>
      <c r="E112" s="403" t="s">
        <v>204</v>
      </c>
      <c r="F112" s="278" t="s">
        <v>44</v>
      </c>
      <c r="G112" s="75"/>
      <c r="H112" s="75"/>
      <c r="I112" s="68"/>
      <c r="J112" s="70">
        <v>11.25</v>
      </c>
      <c r="K112" s="70">
        <v>30.53</v>
      </c>
      <c r="L112" s="435" t="s">
        <v>77</v>
      </c>
      <c r="M112" s="398"/>
      <c r="N112" s="401"/>
      <c r="O112" s="359">
        <v>11</v>
      </c>
      <c r="S112" s="177"/>
    </row>
    <row r="113" spans="1:245" ht="23.25" customHeight="1">
      <c r="A113" s="407"/>
      <c r="B113" s="419"/>
      <c r="C113" s="422"/>
      <c r="D113" s="370"/>
      <c r="E113" s="404"/>
      <c r="F113" s="278" t="s">
        <v>28</v>
      </c>
      <c r="G113" s="75"/>
      <c r="H113" s="75"/>
      <c r="I113" s="68"/>
      <c r="J113" s="70">
        <v>11.25</v>
      </c>
      <c r="K113" s="70">
        <v>30.53</v>
      </c>
      <c r="L113" s="436"/>
      <c r="M113" s="399"/>
      <c r="N113" s="474"/>
      <c r="O113" s="381"/>
    </row>
    <row r="114" spans="1:245" ht="24" customHeight="1">
      <c r="A114" s="407"/>
      <c r="B114" s="419"/>
      <c r="C114" s="422"/>
      <c r="D114" s="370"/>
      <c r="E114" s="404"/>
      <c r="F114" s="278" t="s">
        <v>29</v>
      </c>
      <c r="G114" s="66"/>
      <c r="H114" s="67"/>
      <c r="I114" s="68"/>
      <c r="J114" s="70">
        <v>127.5</v>
      </c>
      <c r="K114" s="74">
        <v>345.95</v>
      </c>
      <c r="L114" s="437"/>
      <c r="M114" s="400"/>
      <c r="N114" s="402"/>
      <c r="O114" s="360"/>
    </row>
    <row r="115" spans="1:245" ht="19.5" customHeight="1">
      <c r="A115" s="408"/>
      <c r="B115" s="420"/>
      <c r="C115" s="423"/>
      <c r="D115" s="377"/>
      <c r="E115" s="405"/>
      <c r="F115" s="199" t="s">
        <v>9</v>
      </c>
      <c r="G115" s="111">
        <f>SUM(G112:G114)</f>
        <v>0</v>
      </c>
      <c r="H115" s="111">
        <f>SUM(H112:H114)</f>
        <v>0</v>
      </c>
      <c r="I115" s="111">
        <f>SUM(I112:I114)</f>
        <v>0</v>
      </c>
      <c r="J115" s="111">
        <f>SUM(J112:J114)</f>
        <v>150</v>
      </c>
      <c r="K115" s="111">
        <f>SUM(K112:K114)</f>
        <v>407.01</v>
      </c>
      <c r="L115" s="395"/>
      <c r="M115" s="396"/>
      <c r="N115" s="396"/>
      <c r="O115" s="397"/>
      <c r="R115" s="3"/>
    </row>
    <row r="116" spans="1:245" s="28" customFormat="1" ht="25.5" customHeight="1">
      <c r="A116" s="406" t="s">
        <v>20</v>
      </c>
      <c r="B116" s="418" t="s">
        <v>13</v>
      </c>
      <c r="C116" s="378" t="s">
        <v>27</v>
      </c>
      <c r="D116" s="439" t="s">
        <v>93</v>
      </c>
      <c r="E116" s="403" t="s">
        <v>173</v>
      </c>
      <c r="F116" s="278" t="s">
        <v>44</v>
      </c>
      <c r="G116" s="75"/>
      <c r="H116" s="133">
        <v>18</v>
      </c>
      <c r="I116" s="76">
        <v>18</v>
      </c>
      <c r="J116" s="77"/>
      <c r="K116" s="78"/>
      <c r="L116" s="442" t="s">
        <v>94</v>
      </c>
      <c r="M116" s="424">
        <v>1</v>
      </c>
      <c r="N116" s="401"/>
      <c r="O116" s="401"/>
      <c r="P116" s="25"/>
      <c r="Q116" s="26"/>
      <c r="R116" s="30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  <c r="BE116" s="27"/>
      <c r="BF116" s="27"/>
      <c r="BG116" s="27"/>
      <c r="BH116" s="27"/>
      <c r="BI116" s="27"/>
      <c r="BJ116" s="27"/>
      <c r="BK116" s="27"/>
      <c r="BL116" s="27"/>
      <c r="BM116" s="27"/>
      <c r="BN116" s="27"/>
      <c r="BO116" s="27"/>
      <c r="BP116" s="27"/>
      <c r="BQ116" s="27"/>
      <c r="BR116" s="27"/>
      <c r="BS116" s="27"/>
      <c r="BT116" s="27"/>
      <c r="BU116" s="27"/>
      <c r="BV116" s="27"/>
      <c r="BW116" s="27"/>
      <c r="BX116" s="27"/>
      <c r="BY116" s="27"/>
      <c r="BZ116" s="27"/>
      <c r="CA116" s="27"/>
      <c r="CB116" s="27"/>
      <c r="CC116" s="27"/>
      <c r="CD116" s="27"/>
      <c r="CE116" s="27"/>
      <c r="CF116" s="27"/>
      <c r="CG116" s="27"/>
      <c r="CH116" s="27"/>
      <c r="CI116" s="27"/>
      <c r="CJ116" s="27"/>
      <c r="CK116" s="27"/>
      <c r="CL116" s="27"/>
      <c r="CM116" s="27"/>
      <c r="CN116" s="27"/>
      <c r="CO116" s="27"/>
      <c r="CP116" s="27"/>
      <c r="CQ116" s="27"/>
      <c r="CR116" s="27"/>
      <c r="CS116" s="27"/>
      <c r="CT116" s="27"/>
      <c r="CU116" s="27"/>
      <c r="CV116" s="27"/>
      <c r="CW116" s="27"/>
      <c r="CX116" s="27"/>
      <c r="CY116" s="27"/>
      <c r="CZ116" s="27"/>
      <c r="DA116" s="27"/>
      <c r="DB116" s="27"/>
      <c r="DC116" s="27"/>
      <c r="DD116" s="27"/>
      <c r="DE116" s="27"/>
      <c r="DF116" s="27"/>
      <c r="DG116" s="27"/>
      <c r="DH116" s="27"/>
      <c r="DI116" s="27"/>
      <c r="DJ116" s="27"/>
      <c r="DK116" s="27"/>
      <c r="DL116" s="27"/>
      <c r="DM116" s="27"/>
      <c r="DN116" s="27"/>
      <c r="DO116" s="27"/>
      <c r="DP116" s="27"/>
      <c r="DQ116" s="27"/>
      <c r="DR116" s="27"/>
      <c r="DS116" s="27"/>
      <c r="DT116" s="27"/>
      <c r="DU116" s="27"/>
      <c r="DV116" s="27"/>
      <c r="DW116" s="27"/>
      <c r="DX116" s="27"/>
      <c r="DY116" s="27"/>
      <c r="DZ116" s="27"/>
      <c r="EA116" s="27"/>
      <c r="EB116" s="27"/>
      <c r="EC116" s="27"/>
      <c r="ED116" s="27"/>
      <c r="EE116" s="27"/>
      <c r="EF116" s="27"/>
      <c r="EG116" s="27"/>
      <c r="EH116" s="27"/>
      <c r="EI116" s="27"/>
      <c r="EJ116" s="27"/>
      <c r="EK116" s="27"/>
      <c r="EL116" s="27"/>
      <c r="EM116" s="27"/>
      <c r="EN116" s="27"/>
      <c r="EO116" s="27"/>
      <c r="EP116" s="27"/>
      <c r="EQ116" s="27"/>
      <c r="ER116" s="27"/>
      <c r="ES116" s="27"/>
      <c r="ET116" s="27"/>
      <c r="EU116" s="27"/>
      <c r="EV116" s="27"/>
      <c r="EW116" s="27"/>
      <c r="EX116" s="27"/>
      <c r="EY116" s="27"/>
      <c r="EZ116" s="27"/>
      <c r="FA116" s="27"/>
      <c r="FB116" s="27"/>
      <c r="FC116" s="27"/>
      <c r="FD116" s="27"/>
      <c r="FE116" s="27"/>
      <c r="FF116" s="27"/>
      <c r="FG116" s="27"/>
      <c r="FH116" s="27"/>
      <c r="FI116" s="27"/>
      <c r="FJ116" s="27"/>
      <c r="FK116" s="27"/>
      <c r="FL116" s="27"/>
      <c r="FM116" s="27"/>
      <c r="FN116" s="27"/>
      <c r="FO116" s="27"/>
      <c r="FP116" s="27"/>
      <c r="FQ116" s="27"/>
      <c r="FR116" s="27"/>
      <c r="FS116" s="27"/>
      <c r="FT116" s="27"/>
      <c r="FU116" s="27"/>
      <c r="FV116" s="27"/>
      <c r="FW116" s="27"/>
      <c r="FX116" s="27"/>
      <c r="FY116" s="27"/>
      <c r="FZ116" s="27"/>
      <c r="GA116" s="27"/>
      <c r="GB116" s="27"/>
      <c r="GC116" s="27"/>
      <c r="GD116" s="27"/>
      <c r="GE116" s="27"/>
      <c r="GF116" s="27"/>
      <c r="GG116" s="27"/>
      <c r="GH116" s="27"/>
      <c r="GI116" s="27"/>
      <c r="GJ116" s="27"/>
      <c r="GK116" s="27"/>
      <c r="GL116" s="27"/>
      <c r="GM116" s="27"/>
      <c r="GN116" s="27"/>
      <c r="GO116" s="27"/>
      <c r="GP116" s="27"/>
      <c r="GQ116" s="27"/>
      <c r="GR116" s="27"/>
      <c r="GS116" s="27"/>
      <c r="GT116" s="27"/>
      <c r="GU116" s="27"/>
      <c r="GV116" s="27"/>
      <c r="GW116" s="27"/>
      <c r="GX116" s="27"/>
      <c r="GY116" s="27"/>
      <c r="GZ116" s="27"/>
      <c r="HA116" s="27"/>
      <c r="HB116" s="27"/>
      <c r="HC116" s="27"/>
      <c r="HD116" s="27"/>
      <c r="HE116" s="27"/>
      <c r="HF116" s="27"/>
      <c r="HG116" s="27"/>
      <c r="HH116" s="27"/>
      <c r="HI116" s="27"/>
      <c r="HJ116" s="27"/>
      <c r="HK116" s="27"/>
      <c r="HL116" s="27"/>
      <c r="HM116" s="27"/>
      <c r="HN116" s="27"/>
      <c r="HO116" s="27"/>
      <c r="HP116" s="27"/>
      <c r="HQ116" s="27"/>
      <c r="HR116" s="27"/>
      <c r="HS116" s="27"/>
      <c r="HT116" s="27"/>
      <c r="HU116" s="27"/>
      <c r="HV116" s="27"/>
      <c r="HW116" s="27"/>
      <c r="HX116" s="27"/>
      <c r="HY116" s="27"/>
      <c r="HZ116" s="27"/>
      <c r="IA116" s="27"/>
      <c r="IB116" s="27"/>
      <c r="IC116" s="27"/>
      <c r="ID116" s="27"/>
      <c r="IE116" s="27"/>
      <c r="IF116" s="27"/>
      <c r="IG116" s="27"/>
      <c r="IH116" s="27"/>
      <c r="II116" s="27"/>
      <c r="IJ116" s="27"/>
      <c r="IK116" s="27"/>
    </row>
    <row r="117" spans="1:245" s="28" customFormat="1" ht="30" customHeight="1">
      <c r="A117" s="407"/>
      <c r="B117" s="419"/>
      <c r="C117" s="379"/>
      <c r="D117" s="440"/>
      <c r="E117" s="404"/>
      <c r="F117" s="278" t="s">
        <v>29</v>
      </c>
      <c r="G117" s="50"/>
      <c r="H117" s="67">
        <v>102</v>
      </c>
      <c r="I117" s="76">
        <v>102</v>
      </c>
      <c r="J117" s="77"/>
      <c r="K117" s="74"/>
      <c r="L117" s="443"/>
      <c r="M117" s="425"/>
      <c r="N117" s="402"/>
      <c r="O117" s="402"/>
      <c r="P117" s="25"/>
      <c r="Q117" s="26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  <c r="BY117" s="27"/>
      <c r="BZ117" s="27"/>
      <c r="CA117" s="27"/>
      <c r="CB117" s="27"/>
      <c r="CC117" s="27"/>
      <c r="CD117" s="27"/>
      <c r="CE117" s="27"/>
      <c r="CF117" s="27"/>
      <c r="CG117" s="27"/>
      <c r="CH117" s="27"/>
      <c r="CI117" s="27"/>
      <c r="CJ117" s="27"/>
      <c r="CK117" s="27"/>
      <c r="CL117" s="27"/>
      <c r="CM117" s="27"/>
      <c r="CN117" s="27"/>
      <c r="CO117" s="27"/>
      <c r="CP117" s="27"/>
      <c r="CQ117" s="27"/>
      <c r="CR117" s="27"/>
      <c r="CS117" s="27"/>
      <c r="CT117" s="27"/>
      <c r="CU117" s="27"/>
      <c r="CV117" s="27"/>
      <c r="CW117" s="27"/>
      <c r="CX117" s="27"/>
      <c r="CY117" s="27"/>
      <c r="CZ117" s="27"/>
      <c r="DA117" s="27"/>
      <c r="DB117" s="27"/>
      <c r="DC117" s="27"/>
      <c r="DD117" s="27"/>
      <c r="DE117" s="27"/>
      <c r="DF117" s="27"/>
      <c r="DG117" s="27"/>
      <c r="DH117" s="27"/>
      <c r="DI117" s="27"/>
      <c r="DJ117" s="27"/>
      <c r="DK117" s="27"/>
      <c r="DL117" s="27"/>
      <c r="DM117" s="27"/>
      <c r="DN117" s="27"/>
      <c r="DO117" s="27"/>
      <c r="DP117" s="27"/>
      <c r="DQ117" s="27"/>
      <c r="DR117" s="27"/>
      <c r="DS117" s="27"/>
      <c r="DT117" s="27"/>
      <c r="DU117" s="27"/>
      <c r="DV117" s="27"/>
      <c r="DW117" s="27"/>
      <c r="DX117" s="27"/>
      <c r="DY117" s="27"/>
      <c r="DZ117" s="27"/>
      <c r="EA117" s="27"/>
      <c r="EB117" s="27"/>
      <c r="EC117" s="27"/>
      <c r="ED117" s="27"/>
      <c r="EE117" s="27"/>
      <c r="EF117" s="27"/>
      <c r="EG117" s="27"/>
      <c r="EH117" s="27"/>
      <c r="EI117" s="27"/>
      <c r="EJ117" s="27"/>
      <c r="EK117" s="27"/>
      <c r="EL117" s="27"/>
      <c r="EM117" s="27"/>
      <c r="EN117" s="27"/>
      <c r="EO117" s="27"/>
      <c r="EP117" s="27"/>
      <c r="EQ117" s="27"/>
      <c r="ER117" s="27"/>
      <c r="ES117" s="27"/>
      <c r="ET117" s="27"/>
      <c r="EU117" s="27"/>
      <c r="EV117" s="27"/>
      <c r="EW117" s="27"/>
      <c r="EX117" s="27"/>
      <c r="EY117" s="27"/>
      <c r="EZ117" s="27"/>
      <c r="FA117" s="27"/>
      <c r="FB117" s="27"/>
      <c r="FC117" s="27"/>
      <c r="FD117" s="27"/>
      <c r="FE117" s="27"/>
      <c r="FF117" s="27"/>
      <c r="FG117" s="27"/>
      <c r="FH117" s="27"/>
      <c r="FI117" s="27"/>
      <c r="FJ117" s="27"/>
      <c r="FK117" s="27"/>
      <c r="FL117" s="27"/>
      <c r="FM117" s="27"/>
      <c r="FN117" s="27"/>
      <c r="FO117" s="27"/>
      <c r="FP117" s="27"/>
      <c r="FQ117" s="27"/>
      <c r="FR117" s="27"/>
      <c r="FS117" s="27"/>
      <c r="FT117" s="27"/>
      <c r="FU117" s="27"/>
      <c r="FV117" s="27"/>
      <c r="FW117" s="27"/>
      <c r="FX117" s="27"/>
      <c r="FY117" s="27"/>
      <c r="FZ117" s="27"/>
      <c r="GA117" s="27"/>
      <c r="GB117" s="27"/>
      <c r="GC117" s="27"/>
      <c r="GD117" s="27"/>
      <c r="GE117" s="27"/>
      <c r="GF117" s="27"/>
      <c r="GG117" s="27"/>
      <c r="GH117" s="27"/>
      <c r="GI117" s="27"/>
      <c r="GJ117" s="27"/>
      <c r="GK117" s="27"/>
      <c r="GL117" s="27"/>
      <c r="GM117" s="27"/>
      <c r="GN117" s="27"/>
      <c r="GO117" s="27"/>
      <c r="GP117" s="27"/>
      <c r="GQ117" s="27"/>
      <c r="GR117" s="27"/>
      <c r="GS117" s="27"/>
      <c r="GT117" s="27"/>
      <c r="GU117" s="27"/>
      <c r="GV117" s="27"/>
      <c r="GW117" s="27"/>
      <c r="GX117" s="27"/>
      <c r="GY117" s="27"/>
      <c r="GZ117" s="27"/>
      <c r="HA117" s="27"/>
      <c r="HB117" s="27"/>
      <c r="HC117" s="27"/>
      <c r="HD117" s="27"/>
      <c r="HE117" s="27"/>
      <c r="HF117" s="27"/>
      <c r="HG117" s="27"/>
      <c r="HH117" s="27"/>
      <c r="HI117" s="27"/>
      <c r="HJ117" s="27"/>
      <c r="HK117" s="27"/>
      <c r="HL117" s="27"/>
      <c r="HM117" s="27"/>
      <c r="HN117" s="27"/>
      <c r="HO117" s="27"/>
      <c r="HP117" s="27"/>
      <c r="HQ117" s="27"/>
      <c r="HR117" s="27"/>
      <c r="HS117" s="27"/>
      <c r="HT117" s="27"/>
      <c r="HU117" s="27"/>
      <c r="HV117" s="27"/>
      <c r="HW117" s="27"/>
      <c r="HX117" s="27"/>
      <c r="HY117" s="27"/>
      <c r="HZ117" s="27"/>
      <c r="IA117" s="27"/>
      <c r="IB117" s="27"/>
      <c r="IC117" s="27"/>
      <c r="ID117" s="27"/>
      <c r="IE117" s="27"/>
      <c r="IF117" s="27"/>
      <c r="IG117" s="27"/>
      <c r="IH117" s="27"/>
      <c r="II117" s="27"/>
      <c r="IJ117" s="27"/>
      <c r="IK117" s="27"/>
    </row>
    <row r="118" spans="1:245" s="28" customFormat="1" ht="16.350000000000001" customHeight="1">
      <c r="A118" s="408"/>
      <c r="B118" s="420"/>
      <c r="C118" s="380"/>
      <c r="D118" s="441"/>
      <c r="E118" s="405"/>
      <c r="F118" s="205" t="s">
        <v>9</v>
      </c>
      <c r="G118" s="121">
        <f>SUM(G116,G117)</f>
        <v>0</v>
      </c>
      <c r="H118" s="121">
        <f>SUM(H116,H117)</f>
        <v>120</v>
      </c>
      <c r="I118" s="121">
        <f>SUM(I116,I117)</f>
        <v>120</v>
      </c>
      <c r="J118" s="121">
        <f>SUM(J116,J117)</f>
        <v>0</v>
      </c>
      <c r="K118" s="121">
        <f>SUM(K116,K117)</f>
        <v>0</v>
      </c>
      <c r="L118" s="430"/>
      <c r="M118" s="431"/>
      <c r="N118" s="431"/>
      <c r="O118" s="432"/>
      <c r="P118" s="25"/>
      <c r="Q118" s="26"/>
      <c r="R118" s="29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  <c r="BE118" s="27"/>
      <c r="BF118" s="27"/>
      <c r="BG118" s="27"/>
      <c r="BH118" s="27"/>
      <c r="BI118" s="27"/>
      <c r="BJ118" s="27"/>
      <c r="BK118" s="27"/>
      <c r="BL118" s="27"/>
      <c r="BM118" s="27"/>
      <c r="BN118" s="27"/>
      <c r="BO118" s="27"/>
      <c r="BP118" s="27"/>
      <c r="BQ118" s="27"/>
      <c r="BR118" s="27"/>
      <c r="BS118" s="27"/>
      <c r="BT118" s="27"/>
      <c r="BU118" s="27"/>
      <c r="BV118" s="27"/>
      <c r="BW118" s="27"/>
      <c r="BX118" s="27"/>
      <c r="BY118" s="27"/>
      <c r="BZ118" s="27"/>
      <c r="CA118" s="27"/>
      <c r="CB118" s="27"/>
      <c r="CC118" s="27"/>
      <c r="CD118" s="27"/>
      <c r="CE118" s="27"/>
      <c r="CF118" s="27"/>
      <c r="CG118" s="27"/>
      <c r="CH118" s="27"/>
      <c r="CI118" s="27"/>
      <c r="CJ118" s="27"/>
      <c r="CK118" s="27"/>
      <c r="CL118" s="27"/>
      <c r="CM118" s="27"/>
      <c r="CN118" s="27"/>
      <c r="CO118" s="27"/>
      <c r="CP118" s="27"/>
      <c r="CQ118" s="27"/>
      <c r="CR118" s="27"/>
      <c r="CS118" s="27"/>
      <c r="CT118" s="27"/>
      <c r="CU118" s="27"/>
      <c r="CV118" s="27"/>
      <c r="CW118" s="27"/>
      <c r="CX118" s="27"/>
      <c r="CY118" s="27"/>
      <c r="CZ118" s="27"/>
      <c r="DA118" s="27"/>
      <c r="DB118" s="27"/>
      <c r="DC118" s="27"/>
      <c r="DD118" s="27"/>
      <c r="DE118" s="27"/>
      <c r="DF118" s="27"/>
      <c r="DG118" s="27"/>
      <c r="DH118" s="27"/>
      <c r="DI118" s="27"/>
      <c r="DJ118" s="27"/>
      <c r="DK118" s="27"/>
      <c r="DL118" s="27"/>
      <c r="DM118" s="27"/>
      <c r="DN118" s="27"/>
      <c r="DO118" s="27"/>
      <c r="DP118" s="27"/>
      <c r="DQ118" s="27"/>
      <c r="DR118" s="27"/>
      <c r="DS118" s="27"/>
      <c r="DT118" s="27"/>
      <c r="DU118" s="27"/>
      <c r="DV118" s="27"/>
      <c r="DW118" s="27"/>
      <c r="DX118" s="27"/>
      <c r="DY118" s="27"/>
      <c r="DZ118" s="27"/>
      <c r="EA118" s="27"/>
      <c r="EB118" s="27"/>
      <c r="EC118" s="27"/>
      <c r="ED118" s="27"/>
      <c r="EE118" s="27"/>
      <c r="EF118" s="27"/>
      <c r="EG118" s="27"/>
      <c r="EH118" s="27"/>
      <c r="EI118" s="27"/>
      <c r="EJ118" s="27"/>
      <c r="EK118" s="27"/>
      <c r="EL118" s="27"/>
      <c r="EM118" s="27"/>
      <c r="EN118" s="27"/>
      <c r="EO118" s="27"/>
      <c r="EP118" s="27"/>
      <c r="EQ118" s="27"/>
      <c r="ER118" s="27"/>
      <c r="ES118" s="27"/>
      <c r="ET118" s="27"/>
      <c r="EU118" s="27"/>
      <c r="EV118" s="27"/>
      <c r="EW118" s="27"/>
      <c r="EX118" s="27"/>
      <c r="EY118" s="27"/>
      <c r="EZ118" s="27"/>
      <c r="FA118" s="27"/>
      <c r="FB118" s="27"/>
      <c r="FC118" s="27"/>
      <c r="FD118" s="27"/>
      <c r="FE118" s="27"/>
      <c r="FF118" s="27"/>
      <c r="FG118" s="27"/>
      <c r="FH118" s="27"/>
      <c r="FI118" s="27"/>
      <c r="FJ118" s="27"/>
      <c r="FK118" s="27"/>
      <c r="FL118" s="27"/>
      <c r="FM118" s="27"/>
      <c r="FN118" s="27"/>
      <c r="FO118" s="27"/>
      <c r="FP118" s="27"/>
      <c r="FQ118" s="27"/>
      <c r="FR118" s="27"/>
      <c r="FS118" s="27"/>
      <c r="FT118" s="27"/>
      <c r="FU118" s="27"/>
      <c r="FV118" s="27"/>
      <c r="FW118" s="27"/>
      <c r="FX118" s="27"/>
      <c r="FY118" s="27"/>
      <c r="FZ118" s="27"/>
      <c r="GA118" s="27"/>
      <c r="GB118" s="27"/>
      <c r="GC118" s="27"/>
      <c r="GD118" s="27"/>
      <c r="GE118" s="27"/>
      <c r="GF118" s="27"/>
      <c r="GG118" s="27"/>
      <c r="GH118" s="27"/>
      <c r="GI118" s="27"/>
      <c r="GJ118" s="27"/>
      <c r="GK118" s="27"/>
      <c r="GL118" s="27"/>
      <c r="GM118" s="27"/>
      <c r="GN118" s="27"/>
      <c r="GO118" s="27"/>
      <c r="GP118" s="27"/>
      <c r="GQ118" s="27"/>
      <c r="GR118" s="27"/>
      <c r="GS118" s="27"/>
      <c r="GT118" s="27"/>
      <c r="GU118" s="27"/>
      <c r="GV118" s="27"/>
      <c r="GW118" s="27"/>
      <c r="GX118" s="27"/>
      <c r="GY118" s="27"/>
      <c r="GZ118" s="27"/>
      <c r="HA118" s="27"/>
      <c r="HB118" s="27"/>
      <c r="HC118" s="27"/>
      <c r="HD118" s="27"/>
      <c r="HE118" s="27"/>
      <c r="HF118" s="27"/>
      <c r="HG118" s="27"/>
      <c r="HH118" s="27"/>
      <c r="HI118" s="27"/>
      <c r="HJ118" s="27"/>
      <c r="HK118" s="27"/>
      <c r="HL118" s="27"/>
      <c r="HM118" s="27"/>
      <c r="HN118" s="27"/>
      <c r="HO118" s="27"/>
      <c r="HP118" s="27"/>
      <c r="HQ118" s="27"/>
      <c r="HR118" s="27"/>
      <c r="HS118" s="27"/>
      <c r="HT118" s="27"/>
      <c r="HU118" s="27"/>
      <c r="HV118" s="27"/>
      <c r="HW118" s="27"/>
      <c r="HX118" s="27"/>
      <c r="HY118" s="27"/>
      <c r="HZ118" s="27"/>
      <c r="IA118" s="27"/>
      <c r="IB118" s="27"/>
      <c r="IC118" s="27"/>
      <c r="ID118" s="27"/>
      <c r="IE118" s="27"/>
      <c r="IF118" s="27"/>
      <c r="IG118" s="27"/>
      <c r="IH118" s="27"/>
      <c r="II118" s="27"/>
      <c r="IJ118" s="27"/>
      <c r="IK118" s="27"/>
    </row>
    <row r="119" spans="1:245" s="28" customFormat="1" ht="25.5" customHeight="1">
      <c r="A119" s="406" t="s">
        <v>20</v>
      </c>
      <c r="B119" s="418" t="s">
        <v>13</v>
      </c>
      <c r="C119" s="378" t="s">
        <v>71</v>
      </c>
      <c r="D119" s="323" t="s">
        <v>168</v>
      </c>
      <c r="E119" s="403" t="s">
        <v>167</v>
      </c>
      <c r="F119" s="278" t="s">
        <v>44</v>
      </c>
      <c r="G119" s="75"/>
      <c r="H119" s="67">
        <v>5</v>
      </c>
      <c r="I119" s="76">
        <v>5</v>
      </c>
      <c r="J119" s="92">
        <v>25</v>
      </c>
      <c r="K119" s="92">
        <v>30</v>
      </c>
      <c r="L119" s="414" t="s">
        <v>170</v>
      </c>
      <c r="M119" s="411"/>
      <c r="N119" s="401"/>
      <c r="O119" s="433">
        <v>1</v>
      </c>
      <c r="P119" s="25"/>
      <c r="Q119" s="26"/>
      <c r="R119" s="30"/>
      <c r="S119" s="17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  <c r="BE119" s="27"/>
      <c r="BF119" s="27"/>
      <c r="BG119" s="27"/>
      <c r="BH119" s="27"/>
      <c r="BI119" s="27"/>
      <c r="BJ119" s="27"/>
      <c r="BK119" s="27"/>
      <c r="BL119" s="27"/>
      <c r="BM119" s="27"/>
      <c r="BN119" s="27"/>
      <c r="BO119" s="27"/>
      <c r="BP119" s="27"/>
      <c r="BQ119" s="27"/>
      <c r="BR119" s="27"/>
      <c r="BS119" s="27"/>
      <c r="BT119" s="27"/>
      <c r="BU119" s="27"/>
      <c r="BV119" s="27"/>
      <c r="BW119" s="27"/>
      <c r="BX119" s="27"/>
      <c r="BY119" s="27"/>
      <c r="BZ119" s="27"/>
      <c r="CA119" s="27"/>
      <c r="CB119" s="27"/>
      <c r="CC119" s="27"/>
      <c r="CD119" s="27"/>
      <c r="CE119" s="27"/>
      <c r="CF119" s="27"/>
      <c r="CG119" s="27"/>
      <c r="CH119" s="27"/>
      <c r="CI119" s="27"/>
      <c r="CJ119" s="27"/>
      <c r="CK119" s="27"/>
      <c r="CL119" s="27"/>
      <c r="CM119" s="27"/>
      <c r="CN119" s="27"/>
      <c r="CO119" s="27"/>
      <c r="CP119" s="27"/>
      <c r="CQ119" s="27"/>
      <c r="CR119" s="27"/>
      <c r="CS119" s="27"/>
      <c r="CT119" s="27"/>
      <c r="CU119" s="27"/>
      <c r="CV119" s="27"/>
      <c r="CW119" s="27"/>
      <c r="CX119" s="27"/>
      <c r="CY119" s="27"/>
      <c r="CZ119" s="27"/>
      <c r="DA119" s="27"/>
      <c r="DB119" s="27"/>
      <c r="DC119" s="27"/>
      <c r="DD119" s="27"/>
      <c r="DE119" s="27"/>
      <c r="DF119" s="27"/>
      <c r="DG119" s="27"/>
      <c r="DH119" s="27"/>
      <c r="DI119" s="27"/>
      <c r="DJ119" s="27"/>
      <c r="DK119" s="27"/>
      <c r="DL119" s="27"/>
      <c r="DM119" s="27"/>
      <c r="DN119" s="27"/>
      <c r="DO119" s="27"/>
      <c r="DP119" s="27"/>
      <c r="DQ119" s="27"/>
      <c r="DR119" s="27"/>
      <c r="DS119" s="27"/>
      <c r="DT119" s="27"/>
      <c r="DU119" s="27"/>
      <c r="DV119" s="27"/>
      <c r="DW119" s="27"/>
      <c r="DX119" s="27"/>
      <c r="DY119" s="27"/>
      <c r="DZ119" s="27"/>
      <c r="EA119" s="27"/>
      <c r="EB119" s="27"/>
      <c r="EC119" s="27"/>
      <c r="ED119" s="27"/>
      <c r="EE119" s="27"/>
      <c r="EF119" s="27"/>
      <c r="EG119" s="27"/>
      <c r="EH119" s="27"/>
      <c r="EI119" s="27"/>
      <c r="EJ119" s="27"/>
      <c r="EK119" s="27"/>
      <c r="EL119" s="27"/>
      <c r="EM119" s="27"/>
      <c r="EN119" s="27"/>
      <c r="EO119" s="27"/>
      <c r="EP119" s="27"/>
      <c r="EQ119" s="27"/>
      <c r="ER119" s="27"/>
      <c r="ES119" s="27"/>
      <c r="ET119" s="27"/>
      <c r="EU119" s="27"/>
      <c r="EV119" s="27"/>
      <c r="EW119" s="27"/>
      <c r="EX119" s="27"/>
      <c r="EY119" s="27"/>
      <c r="EZ119" s="27"/>
      <c r="FA119" s="27"/>
      <c r="FB119" s="27"/>
      <c r="FC119" s="27"/>
      <c r="FD119" s="27"/>
      <c r="FE119" s="27"/>
      <c r="FF119" s="27"/>
      <c r="FG119" s="27"/>
      <c r="FH119" s="27"/>
      <c r="FI119" s="27"/>
      <c r="FJ119" s="27"/>
      <c r="FK119" s="27"/>
      <c r="FL119" s="27"/>
      <c r="FM119" s="27"/>
      <c r="FN119" s="27"/>
      <c r="FO119" s="27"/>
      <c r="FP119" s="27"/>
      <c r="FQ119" s="27"/>
      <c r="FR119" s="27"/>
      <c r="FS119" s="27"/>
      <c r="FT119" s="27"/>
      <c r="FU119" s="27"/>
      <c r="FV119" s="27"/>
      <c r="FW119" s="27"/>
      <c r="FX119" s="27"/>
      <c r="FY119" s="27"/>
      <c r="FZ119" s="27"/>
      <c r="GA119" s="27"/>
      <c r="GB119" s="27"/>
      <c r="GC119" s="27"/>
      <c r="GD119" s="27"/>
      <c r="GE119" s="27"/>
      <c r="GF119" s="27"/>
      <c r="GG119" s="27"/>
      <c r="GH119" s="27"/>
      <c r="GI119" s="27"/>
      <c r="GJ119" s="27"/>
      <c r="GK119" s="27"/>
      <c r="GL119" s="27"/>
      <c r="GM119" s="27"/>
      <c r="GN119" s="27"/>
      <c r="GO119" s="27"/>
      <c r="GP119" s="27"/>
      <c r="GQ119" s="27"/>
      <c r="GR119" s="27"/>
      <c r="GS119" s="27"/>
      <c r="GT119" s="27"/>
      <c r="GU119" s="27"/>
      <c r="GV119" s="27"/>
      <c r="GW119" s="27"/>
      <c r="GX119" s="27"/>
      <c r="GY119" s="27"/>
      <c r="GZ119" s="27"/>
      <c r="HA119" s="27"/>
      <c r="HB119" s="27"/>
      <c r="HC119" s="27"/>
      <c r="HD119" s="27"/>
      <c r="HE119" s="27"/>
      <c r="HF119" s="27"/>
      <c r="HG119" s="27"/>
      <c r="HH119" s="27"/>
      <c r="HI119" s="27"/>
      <c r="HJ119" s="27"/>
      <c r="HK119" s="27"/>
      <c r="HL119" s="27"/>
      <c r="HM119" s="27"/>
      <c r="HN119" s="27"/>
      <c r="HO119" s="27"/>
      <c r="HP119" s="27"/>
      <c r="HQ119" s="27"/>
      <c r="HR119" s="27"/>
      <c r="HS119" s="27"/>
      <c r="HT119" s="27"/>
      <c r="HU119" s="27"/>
      <c r="HV119" s="27"/>
      <c r="HW119" s="27"/>
      <c r="HX119" s="27"/>
      <c r="HY119" s="27"/>
      <c r="HZ119" s="27"/>
      <c r="IA119" s="27"/>
      <c r="IB119" s="27"/>
      <c r="IC119" s="27"/>
      <c r="ID119" s="27"/>
      <c r="IE119" s="27"/>
      <c r="IF119" s="27"/>
      <c r="IG119" s="27"/>
      <c r="IH119" s="27"/>
      <c r="II119" s="27"/>
      <c r="IJ119" s="27"/>
      <c r="IK119" s="27"/>
    </row>
    <row r="120" spans="1:245" s="28" customFormat="1" ht="42" customHeight="1">
      <c r="A120" s="407"/>
      <c r="B120" s="419"/>
      <c r="C120" s="379"/>
      <c r="D120" s="324"/>
      <c r="E120" s="404"/>
      <c r="F120" s="278" t="s">
        <v>29</v>
      </c>
      <c r="G120" s="50"/>
      <c r="H120" s="67"/>
      <c r="I120" s="76"/>
      <c r="J120" s="92">
        <v>21.67</v>
      </c>
      <c r="K120" s="93">
        <v>43.3</v>
      </c>
      <c r="L120" s="416"/>
      <c r="M120" s="413"/>
      <c r="N120" s="402"/>
      <c r="O120" s="434"/>
      <c r="P120" s="25"/>
      <c r="Q120" s="26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  <c r="BY120" s="27"/>
      <c r="BZ120" s="27"/>
      <c r="CA120" s="27"/>
      <c r="CB120" s="27"/>
      <c r="CC120" s="27"/>
      <c r="CD120" s="27"/>
      <c r="CE120" s="27"/>
      <c r="CF120" s="27"/>
      <c r="CG120" s="27"/>
      <c r="CH120" s="27"/>
      <c r="CI120" s="27"/>
      <c r="CJ120" s="27"/>
      <c r="CK120" s="27"/>
      <c r="CL120" s="27"/>
      <c r="CM120" s="27"/>
      <c r="CN120" s="27"/>
      <c r="CO120" s="27"/>
      <c r="CP120" s="27"/>
      <c r="CQ120" s="27"/>
      <c r="CR120" s="27"/>
      <c r="CS120" s="27"/>
      <c r="CT120" s="27"/>
      <c r="CU120" s="27"/>
      <c r="CV120" s="27"/>
      <c r="CW120" s="27"/>
      <c r="CX120" s="27"/>
      <c r="CY120" s="27"/>
      <c r="CZ120" s="27"/>
      <c r="DA120" s="27"/>
      <c r="DB120" s="27"/>
      <c r="DC120" s="27"/>
      <c r="DD120" s="27"/>
      <c r="DE120" s="27"/>
      <c r="DF120" s="27"/>
      <c r="DG120" s="27"/>
      <c r="DH120" s="27"/>
      <c r="DI120" s="27"/>
      <c r="DJ120" s="27"/>
      <c r="DK120" s="27"/>
      <c r="DL120" s="27"/>
      <c r="DM120" s="27"/>
      <c r="DN120" s="27"/>
      <c r="DO120" s="27"/>
      <c r="DP120" s="27"/>
      <c r="DQ120" s="27"/>
      <c r="DR120" s="27"/>
      <c r="DS120" s="27"/>
      <c r="DT120" s="27"/>
      <c r="DU120" s="27"/>
      <c r="DV120" s="27"/>
      <c r="DW120" s="27"/>
      <c r="DX120" s="27"/>
      <c r="DY120" s="27"/>
      <c r="DZ120" s="27"/>
      <c r="EA120" s="27"/>
      <c r="EB120" s="27"/>
      <c r="EC120" s="27"/>
      <c r="ED120" s="27"/>
      <c r="EE120" s="27"/>
      <c r="EF120" s="27"/>
      <c r="EG120" s="27"/>
      <c r="EH120" s="27"/>
      <c r="EI120" s="27"/>
      <c r="EJ120" s="27"/>
      <c r="EK120" s="27"/>
      <c r="EL120" s="27"/>
      <c r="EM120" s="27"/>
      <c r="EN120" s="27"/>
      <c r="EO120" s="27"/>
      <c r="EP120" s="27"/>
      <c r="EQ120" s="27"/>
      <c r="ER120" s="27"/>
      <c r="ES120" s="27"/>
      <c r="ET120" s="27"/>
      <c r="EU120" s="27"/>
      <c r="EV120" s="27"/>
      <c r="EW120" s="27"/>
      <c r="EX120" s="27"/>
      <c r="EY120" s="27"/>
      <c r="EZ120" s="27"/>
      <c r="FA120" s="27"/>
      <c r="FB120" s="27"/>
      <c r="FC120" s="27"/>
      <c r="FD120" s="27"/>
      <c r="FE120" s="27"/>
      <c r="FF120" s="27"/>
      <c r="FG120" s="27"/>
      <c r="FH120" s="27"/>
      <c r="FI120" s="27"/>
      <c r="FJ120" s="27"/>
      <c r="FK120" s="27"/>
      <c r="FL120" s="27"/>
      <c r="FM120" s="27"/>
      <c r="FN120" s="27"/>
      <c r="FO120" s="27"/>
      <c r="FP120" s="27"/>
      <c r="FQ120" s="27"/>
      <c r="FR120" s="27"/>
      <c r="FS120" s="27"/>
      <c r="FT120" s="27"/>
      <c r="FU120" s="27"/>
      <c r="FV120" s="27"/>
      <c r="FW120" s="27"/>
      <c r="FX120" s="27"/>
      <c r="FY120" s="27"/>
      <c r="FZ120" s="27"/>
      <c r="GA120" s="27"/>
      <c r="GB120" s="27"/>
      <c r="GC120" s="27"/>
      <c r="GD120" s="27"/>
      <c r="GE120" s="27"/>
      <c r="GF120" s="27"/>
      <c r="GG120" s="27"/>
      <c r="GH120" s="27"/>
      <c r="GI120" s="27"/>
      <c r="GJ120" s="27"/>
      <c r="GK120" s="27"/>
      <c r="GL120" s="27"/>
      <c r="GM120" s="27"/>
      <c r="GN120" s="27"/>
      <c r="GO120" s="27"/>
      <c r="GP120" s="27"/>
      <c r="GQ120" s="27"/>
      <c r="GR120" s="27"/>
      <c r="GS120" s="27"/>
      <c r="GT120" s="27"/>
      <c r="GU120" s="27"/>
      <c r="GV120" s="27"/>
      <c r="GW120" s="27"/>
      <c r="GX120" s="27"/>
      <c r="GY120" s="27"/>
      <c r="GZ120" s="27"/>
      <c r="HA120" s="27"/>
      <c r="HB120" s="27"/>
      <c r="HC120" s="27"/>
      <c r="HD120" s="27"/>
      <c r="HE120" s="27"/>
      <c r="HF120" s="27"/>
      <c r="HG120" s="27"/>
      <c r="HH120" s="27"/>
      <c r="HI120" s="27"/>
      <c r="HJ120" s="27"/>
      <c r="HK120" s="27"/>
      <c r="HL120" s="27"/>
      <c r="HM120" s="27"/>
      <c r="HN120" s="27"/>
      <c r="HO120" s="27"/>
      <c r="HP120" s="27"/>
      <c r="HQ120" s="27"/>
      <c r="HR120" s="27"/>
      <c r="HS120" s="27"/>
      <c r="HT120" s="27"/>
      <c r="HU120" s="27"/>
      <c r="HV120" s="27"/>
      <c r="HW120" s="27"/>
      <c r="HX120" s="27"/>
      <c r="HY120" s="27"/>
      <c r="HZ120" s="27"/>
      <c r="IA120" s="27"/>
      <c r="IB120" s="27"/>
      <c r="IC120" s="27"/>
      <c r="ID120" s="27"/>
      <c r="IE120" s="27"/>
      <c r="IF120" s="27"/>
      <c r="IG120" s="27"/>
      <c r="IH120" s="27"/>
      <c r="II120" s="27"/>
      <c r="IJ120" s="27"/>
      <c r="IK120" s="27"/>
    </row>
    <row r="121" spans="1:245" s="28" customFormat="1" ht="21" customHeight="1">
      <c r="A121" s="408"/>
      <c r="B121" s="420"/>
      <c r="C121" s="380"/>
      <c r="D121" s="325"/>
      <c r="E121" s="405"/>
      <c r="F121" s="205" t="s">
        <v>9</v>
      </c>
      <c r="G121" s="121">
        <f>SUM(G119,G120)</f>
        <v>0</v>
      </c>
      <c r="H121" s="121">
        <f>SUM(H119,H120)</f>
        <v>5</v>
      </c>
      <c r="I121" s="121">
        <f>SUM(I119,I120)</f>
        <v>5</v>
      </c>
      <c r="J121" s="121">
        <f>SUM(J119,J120)</f>
        <v>46.67</v>
      </c>
      <c r="K121" s="121">
        <f>SUM(K119,K120)</f>
        <v>73.3</v>
      </c>
      <c r="L121" s="430"/>
      <c r="M121" s="431"/>
      <c r="N121" s="431"/>
      <c r="O121" s="432"/>
      <c r="P121" s="25"/>
      <c r="Q121" s="26"/>
      <c r="R121" s="29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F121" s="27"/>
      <c r="AG121" s="27"/>
      <c r="AH121" s="27"/>
      <c r="AI121" s="27"/>
      <c r="AJ121" s="27"/>
      <c r="AK121" s="27"/>
      <c r="AL121" s="27"/>
      <c r="AM121" s="27"/>
      <c r="AN121" s="27"/>
      <c r="AO121" s="27"/>
      <c r="AP121" s="27"/>
      <c r="AQ121" s="27"/>
      <c r="AR121" s="27"/>
      <c r="AS121" s="27"/>
      <c r="AT121" s="27"/>
      <c r="AU121" s="27"/>
      <c r="AV121" s="27"/>
      <c r="AW121" s="27"/>
      <c r="AX121" s="27"/>
      <c r="AY121" s="27"/>
      <c r="AZ121" s="27"/>
      <c r="BA121" s="27"/>
      <c r="BB121" s="27"/>
      <c r="BC121" s="27"/>
      <c r="BD121" s="27"/>
      <c r="BE121" s="27"/>
      <c r="BF121" s="27"/>
      <c r="BG121" s="27"/>
      <c r="BH121" s="27"/>
      <c r="BI121" s="27"/>
      <c r="BJ121" s="27"/>
      <c r="BK121" s="27"/>
      <c r="BL121" s="27"/>
      <c r="BM121" s="27"/>
      <c r="BN121" s="27"/>
      <c r="BO121" s="27"/>
      <c r="BP121" s="27"/>
      <c r="BQ121" s="27"/>
      <c r="BR121" s="27"/>
      <c r="BS121" s="27"/>
      <c r="BT121" s="27"/>
      <c r="BU121" s="27"/>
      <c r="BV121" s="27"/>
      <c r="BW121" s="27"/>
      <c r="BX121" s="27"/>
      <c r="BY121" s="27"/>
      <c r="BZ121" s="27"/>
      <c r="CA121" s="27"/>
      <c r="CB121" s="27"/>
      <c r="CC121" s="27"/>
      <c r="CD121" s="27"/>
      <c r="CE121" s="27"/>
      <c r="CF121" s="27"/>
      <c r="CG121" s="27"/>
      <c r="CH121" s="27"/>
      <c r="CI121" s="27"/>
      <c r="CJ121" s="27"/>
      <c r="CK121" s="27"/>
      <c r="CL121" s="27"/>
      <c r="CM121" s="27"/>
      <c r="CN121" s="27"/>
      <c r="CO121" s="27"/>
      <c r="CP121" s="27"/>
      <c r="CQ121" s="27"/>
      <c r="CR121" s="27"/>
      <c r="CS121" s="27"/>
      <c r="CT121" s="27"/>
      <c r="CU121" s="27"/>
      <c r="CV121" s="27"/>
      <c r="CW121" s="27"/>
      <c r="CX121" s="27"/>
      <c r="CY121" s="27"/>
      <c r="CZ121" s="27"/>
      <c r="DA121" s="27"/>
      <c r="DB121" s="27"/>
      <c r="DC121" s="27"/>
      <c r="DD121" s="27"/>
      <c r="DE121" s="27"/>
      <c r="DF121" s="27"/>
      <c r="DG121" s="27"/>
      <c r="DH121" s="27"/>
      <c r="DI121" s="27"/>
      <c r="DJ121" s="27"/>
      <c r="DK121" s="27"/>
      <c r="DL121" s="27"/>
      <c r="DM121" s="27"/>
      <c r="DN121" s="27"/>
      <c r="DO121" s="27"/>
      <c r="DP121" s="27"/>
      <c r="DQ121" s="27"/>
      <c r="DR121" s="27"/>
      <c r="DS121" s="27"/>
      <c r="DT121" s="27"/>
      <c r="DU121" s="27"/>
      <c r="DV121" s="27"/>
      <c r="DW121" s="27"/>
      <c r="DX121" s="27"/>
      <c r="DY121" s="27"/>
      <c r="DZ121" s="27"/>
      <c r="EA121" s="27"/>
      <c r="EB121" s="27"/>
      <c r="EC121" s="27"/>
      <c r="ED121" s="27"/>
      <c r="EE121" s="27"/>
      <c r="EF121" s="27"/>
      <c r="EG121" s="27"/>
      <c r="EH121" s="27"/>
      <c r="EI121" s="27"/>
      <c r="EJ121" s="27"/>
      <c r="EK121" s="27"/>
      <c r="EL121" s="27"/>
      <c r="EM121" s="27"/>
      <c r="EN121" s="27"/>
      <c r="EO121" s="27"/>
      <c r="EP121" s="27"/>
      <c r="EQ121" s="27"/>
      <c r="ER121" s="27"/>
      <c r="ES121" s="27"/>
      <c r="ET121" s="27"/>
      <c r="EU121" s="27"/>
      <c r="EV121" s="27"/>
      <c r="EW121" s="27"/>
      <c r="EX121" s="27"/>
      <c r="EY121" s="27"/>
      <c r="EZ121" s="27"/>
      <c r="FA121" s="27"/>
      <c r="FB121" s="27"/>
      <c r="FC121" s="27"/>
      <c r="FD121" s="27"/>
      <c r="FE121" s="27"/>
      <c r="FF121" s="27"/>
      <c r="FG121" s="27"/>
      <c r="FH121" s="27"/>
      <c r="FI121" s="27"/>
      <c r="FJ121" s="27"/>
      <c r="FK121" s="27"/>
      <c r="FL121" s="27"/>
      <c r="FM121" s="27"/>
      <c r="FN121" s="27"/>
      <c r="FO121" s="27"/>
      <c r="FP121" s="27"/>
      <c r="FQ121" s="27"/>
      <c r="FR121" s="27"/>
      <c r="FS121" s="27"/>
      <c r="FT121" s="27"/>
      <c r="FU121" s="27"/>
      <c r="FV121" s="27"/>
      <c r="FW121" s="27"/>
      <c r="FX121" s="27"/>
      <c r="FY121" s="27"/>
      <c r="FZ121" s="27"/>
      <c r="GA121" s="27"/>
      <c r="GB121" s="27"/>
      <c r="GC121" s="27"/>
      <c r="GD121" s="27"/>
      <c r="GE121" s="27"/>
      <c r="GF121" s="27"/>
      <c r="GG121" s="27"/>
      <c r="GH121" s="27"/>
      <c r="GI121" s="27"/>
      <c r="GJ121" s="27"/>
      <c r="GK121" s="27"/>
      <c r="GL121" s="27"/>
      <c r="GM121" s="27"/>
      <c r="GN121" s="27"/>
      <c r="GO121" s="27"/>
      <c r="GP121" s="27"/>
      <c r="GQ121" s="27"/>
      <c r="GR121" s="27"/>
      <c r="GS121" s="27"/>
      <c r="GT121" s="27"/>
      <c r="GU121" s="27"/>
      <c r="GV121" s="27"/>
      <c r="GW121" s="27"/>
      <c r="GX121" s="27"/>
      <c r="GY121" s="27"/>
      <c r="GZ121" s="27"/>
      <c r="HA121" s="27"/>
      <c r="HB121" s="27"/>
      <c r="HC121" s="27"/>
      <c r="HD121" s="27"/>
      <c r="HE121" s="27"/>
      <c r="HF121" s="27"/>
      <c r="HG121" s="27"/>
      <c r="HH121" s="27"/>
      <c r="HI121" s="27"/>
      <c r="HJ121" s="27"/>
      <c r="HK121" s="27"/>
      <c r="HL121" s="27"/>
      <c r="HM121" s="27"/>
      <c r="HN121" s="27"/>
      <c r="HO121" s="27"/>
      <c r="HP121" s="27"/>
      <c r="HQ121" s="27"/>
      <c r="HR121" s="27"/>
      <c r="HS121" s="27"/>
      <c r="HT121" s="27"/>
      <c r="HU121" s="27"/>
      <c r="HV121" s="27"/>
      <c r="HW121" s="27"/>
      <c r="HX121" s="27"/>
      <c r="HY121" s="27"/>
      <c r="HZ121" s="27"/>
      <c r="IA121" s="27"/>
      <c r="IB121" s="27"/>
      <c r="IC121" s="27"/>
      <c r="ID121" s="27"/>
      <c r="IE121" s="27"/>
      <c r="IF121" s="27"/>
      <c r="IG121" s="27"/>
      <c r="IH121" s="27"/>
      <c r="II121" s="27"/>
      <c r="IJ121" s="27"/>
      <c r="IK121" s="27"/>
    </row>
    <row r="122" spans="1:245" s="28" customFormat="1" ht="25.5" customHeight="1">
      <c r="A122" s="406" t="s">
        <v>20</v>
      </c>
      <c r="B122" s="418" t="s">
        <v>13</v>
      </c>
      <c r="C122" s="421" t="s">
        <v>90</v>
      </c>
      <c r="D122" s="369" t="s">
        <v>69</v>
      </c>
      <c r="E122" s="403" t="s">
        <v>158</v>
      </c>
      <c r="F122" s="278" t="s">
        <v>44</v>
      </c>
      <c r="G122" s="75"/>
      <c r="H122" s="67"/>
      <c r="I122" s="68"/>
      <c r="J122" s="79"/>
      <c r="K122" s="70">
        <v>200</v>
      </c>
      <c r="L122" s="435" t="s">
        <v>70</v>
      </c>
      <c r="M122" s="398"/>
      <c r="N122" s="386"/>
      <c r="O122" s="359">
        <v>4</v>
      </c>
      <c r="P122" s="25"/>
      <c r="Q122" s="26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  <c r="BY122" s="27"/>
      <c r="BZ122" s="27"/>
      <c r="CA122" s="27"/>
      <c r="CB122" s="27"/>
      <c r="CC122" s="27"/>
      <c r="CD122" s="27"/>
      <c r="CE122" s="27"/>
      <c r="CF122" s="27"/>
      <c r="CG122" s="27"/>
      <c r="CH122" s="27"/>
      <c r="CI122" s="27"/>
      <c r="CJ122" s="27"/>
      <c r="CK122" s="27"/>
      <c r="CL122" s="27"/>
      <c r="CM122" s="27"/>
      <c r="CN122" s="27"/>
      <c r="CO122" s="27"/>
      <c r="CP122" s="27"/>
      <c r="CQ122" s="27"/>
      <c r="CR122" s="27"/>
      <c r="CS122" s="27"/>
      <c r="CT122" s="27"/>
      <c r="CU122" s="27"/>
      <c r="CV122" s="27"/>
      <c r="CW122" s="27"/>
      <c r="CX122" s="27"/>
      <c r="CY122" s="27"/>
      <c r="CZ122" s="27"/>
      <c r="DA122" s="27"/>
      <c r="DB122" s="27"/>
      <c r="DC122" s="27"/>
      <c r="DD122" s="27"/>
      <c r="DE122" s="27"/>
      <c r="DF122" s="27"/>
      <c r="DG122" s="27"/>
      <c r="DH122" s="27"/>
      <c r="DI122" s="27"/>
      <c r="DJ122" s="27"/>
      <c r="DK122" s="27"/>
      <c r="DL122" s="27"/>
      <c r="DM122" s="27"/>
      <c r="DN122" s="27"/>
      <c r="DO122" s="27"/>
      <c r="DP122" s="27"/>
      <c r="DQ122" s="27"/>
      <c r="DR122" s="27"/>
      <c r="DS122" s="27"/>
      <c r="DT122" s="27"/>
      <c r="DU122" s="27"/>
      <c r="DV122" s="27"/>
      <c r="DW122" s="27"/>
      <c r="DX122" s="27"/>
      <c r="DY122" s="27"/>
      <c r="DZ122" s="27"/>
      <c r="EA122" s="27"/>
      <c r="EB122" s="27"/>
      <c r="EC122" s="27"/>
      <c r="ED122" s="27"/>
      <c r="EE122" s="27"/>
      <c r="EF122" s="27"/>
      <c r="EG122" s="27"/>
      <c r="EH122" s="27"/>
      <c r="EI122" s="27"/>
      <c r="EJ122" s="27"/>
      <c r="EK122" s="27"/>
      <c r="EL122" s="27"/>
      <c r="EM122" s="27"/>
      <c r="EN122" s="27"/>
      <c r="EO122" s="27"/>
      <c r="EP122" s="27"/>
      <c r="EQ122" s="27"/>
      <c r="ER122" s="27"/>
      <c r="ES122" s="27"/>
      <c r="ET122" s="27"/>
      <c r="EU122" s="27"/>
      <c r="EV122" s="27"/>
      <c r="EW122" s="27"/>
      <c r="EX122" s="27"/>
      <c r="EY122" s="27"/>
      <c r="EZ122" s="27"/>
      <c r="FA122" s="27"/>
      <c r="FB122" s="27"/>
      <c r="FC122" s="27"/>
      <c r="FD122" s="27"/>
      <c r="FE122" s="27"/>
      <c r="FF122" s="27"/>
      <c r="FG122" s="27"/>
      <c r="FH122" s="27"/>
      <c r="FI122" s="27"/>
      <c r="FJ122" s="27"/>
      <c r="FK122" s="27"/>
      <c r="FL122" s="27"/>
      <c r="FM122" s="27"/>
      <c r="FN122" s="27"/>
      <c r="FO122" s="27"/>
      <c r="FP122" s="27"/>
      <c r="FQ122" s="27"/>
      <c r="FR122" s="27"/>
      <c r="FS122" s="27"/>
      <c r="FT122" s="27"/>
      <c r="FU122" s="27"/>
      <c r="FV122" s="27"/>
      <c r="FW122" s="27"/>
      <c r="FX122" s="27"/>
      <c r="FY122" s="27"/>
      <c r="FZ122" s="27"/>
      <c r="GA122" s="27"/>
      <c r="GB122" s="27"/>
      <c r="GC122" s="27"/>
      <c r="GD122" s="27"/>
      <c r="GE122" s="27"/>
      <c r="GF122" s="27"/>
      <c r="GG122" s="27"/>
      <c r="GH122" s="27"/>
      <c r="GI122" s="27"/>
      <c r="GJ122" s="27"/>
      <c r="GK122" s="27"/>
      <c r="GL122" s="27"/>
      <c r="GM122" s="27"/>
      <c r="GN122" s="27"/>
      <c r="GO122" s="27"/>
      <c r="GP122" s="27"/>
      <c r="GQ122" s="27"/>
      <c r="GR122" s="27"/>
      <c r="GS122" s="27"/>
      <c r="GT122" s="27"/>
      <c r="GU122" s="27"/>
      <c r="GV122" s="27"/>
      <c r="GW122" s="27"/>
      <c r="GX122" s="27"/>
      <c r="GY122" s="27"/>
      <c r="GZ122" s="27"/>
      <c r="HA122" s="27"/>
      <c r="HB122" s="27"/>
      <c r="HC122" s="27"/>
      <c r="HD122" s="27"/>
      <c r="HE122" s="27"/>
      <c r="HF122" s="27"/>
      <c r="HG122" s="27"/>
      <c r="HH122" s="27"/>
      <c r="HI122" s="27"/>
      <c r="HJ122" s="27"/>
      <c r="HK122" s="27"/>
      <c r="HL122" s="27"/>
      <c r="HM122" s="27"/>
      <c r="HN122" s="27"/>
      <c r="HO122" s="27"/>
      <c r="HP122" s="27"/>
      <c r="HQ122" s="27"/>
      <c r="HR122" s="27"/>
      <c r="HS122" s="27"/>
      <c r="HT122" s="27"/>
      <c r="HU122" s="27"/>
      <c r="HV122" s="27"/>
      <c r="HW122" s="27"/>
      <c r="HX122" s="27"/>
      <c r="HY122" s="27"/>
      <c r="HZ122" s="27"/>
      <c r="IA122" s="27"/>
      <c r="IB122" s="27"/>
      <c r="IC122" s="27"/>
      <c r="ID122" s="27"/>
      <c r="IE122" s="27"/>
      <c r="IF122" s="27"/>
      <c r="IG122" s="27"/>
      <c r="IH122" s="27"/>
      <c r="II122" s="27"/>
      <c r="IJ122" s="27"/>
      <c r="IK122" s="27"/>
    </row>
    <row r="123" spans="1:245" s="28" customFormat="1" ht="21" customHeight="1">
      <c r="A123" s="407"/>
      <c r="B123" s="419"/>
      <c r="C123" s="422"/>
      <c r="D123" s="370"/>
      <c r="E123" s="404"/>
      <c r="F123" s="278" t="s">
        <v>29</v>
      </c>
      <c r="G123" s="66"/>
      <c r="H123" s="67"/>
      <c r="I123" s="68"/>
      <c r="J123" s="79"/>
      <c r="K123" s="74">
        <v>1000</v>
      </c>
      <c r="L123" s="437"/>
      <c r="M123" s="400"/>
      <c r="N123" s="388"/>
      <c r="O123" s="360"/>
      <c r="P123" s="25"/>
      <c r="Q123" s="26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  <c r="BE123" s="27"/>
      <c r="BF123" s="27"/>
      <c r="BG123" s="27"/>
      <c r="BH123" s="27"/>
      <c r="BI123" s="27"/>
      <c r="BJ123" s="27"/>
      <c r="BK123" s="27"/>
      <c r="BL123" s="27"/>
      <c r="BM123" s="27"/>
      <c r="BN123" s="27"/>
      <c r="BO123" s="27"/>
      <c r="BP123" s="27"/>
      <c r="BQ123" s="27"/>
      <c r="BR123" s="27"/>
      <c r="BS123" s="27"/>
      <c r="BT123" s="27"/>
      <c r="BU123" s="27"/>
      <c r="BV123" s="27"/>
      <c r="BW123" s="27"/>
      <c r="BX123" s="27"/>
      <c r="BY123" s="27"/>
      <c r="BZ123" s="27"/>
      <c r="CA123" s="27"/>
      <c r="CB123" s="27"/>
      <c r="CC123" s="27"/>
      <c r="CD123" s="27"/>
      <c r="CE123" s="27"/>
      <c r="CF123" s="27"/>
      <c r="CG123" s="27"/>
      <c r="CH123" s="27"/>
      <c r="CI123" s="27"/>
      <c r="CJ123" s="27"/>
      <c r="CK123" s="27"/>
      <c r="CL123" s="27"/>
      <c r="CM123" s="27"/>
      <c r="CN123" s="27"/>
      <c r="CO123" s="27"/>
      <c r="CP123" s="27"/>
      <c r="CQ123" s="27"/>
      <c r="CR123" s="27"/>
      <c r="CS123" s="27"/>
      <c r="CT123" s="27"/>
      <c r="CU123" s="27"/>
      <c r="CV123" s="27"/>
      <c r="CW123" s="27"/>
      <c r="CX123" s="27"/>
      <c r="CY123" s="27"/>
      <c r="CZ123" s="27"/>
      <c r="DA123" s="27"/>
      <c r="DB123" s="27"/>
      <c r="DC123" s="27"/>
      <c r="DD123" s="27"/>
      <c r="DE123" s="27"/>
      <c r="DF123" s="27"/>
      <c r="DG123" s="27"/>
      <c r="DH123" s="27"/>
      <c r="DI123" s="27"/>
      <c r="DJ123" s="27"/>
      <c r="DK123" s="27"/>
      <c r="DL123" s="27"/>
      <c r="DM123" s="27"/>
      <c r="DN123" s="27"/>
      <c r="DO123" s="27"/>
      <c r="DP123" s="27"/>
      <c r="DQ123" s="27"/>
      <c r="DR123" s="27"/>
      <c r="DS123" s="27"/>
      <c r="DT123" s="27"/>
      <c r="DU123" s="27"/>
      <c r="DV123" s="27"/>
      <c r="DW123" s="27"/>
      <c r="DX123" s="27"/>
      <c r="DY123" s="27"/>
      <c r="DZ123" s="27"/>
      <c r="EA123" s="27"/>
      <c r="EB123" s="27"/>
      <c r="EC123" s="27"/>
      <c r="ED123" s="27"/>
      <c r="EE123" s="27"/>
      <c r="EF123" s="27"/>
      <c r="EG123" s="27"/>
      <c r="EH123" s="27"/>
      <c r="EI123" s="27"/>
      <c r="EJ123" s="27"/>
      <c r="EK123" s="27"/>
      <c r="EL123" s="27"/>
      <c r="EM123" s="27"/>
      <c r="EN123" s="27"/>
      <c r="EO123" s="27"/>
      <c r="EP123" s="27"/>
      <c r="EQ123" s="27"/>
      <c r="ER123" s="27"/>
      <c r="ES123" s="27"/>
      <c r="ET123" s="27"/>
      <c r="EU123" s="27"/>
      <c r="EV123" s="27"/>
      <c r="EW123" s="27"/>
      <c r="EX123" s="27"/>
      <c r="EY123" s="27"/>
      <c r="EZ123" s="27"/>
      <c r="FA123" s="27"/>
      <c r="FB123" s="27"/>
      <c r="FC123" s="27"/>
      <c r="FD123" s="27"/>
      <c r="FE123" s="27"/>
      <c r="FF123" s="27"/>
      <c r="FG123" s="27"/>
      <c r="FH123" s="27"/>
      <c r="FI123" s="27"/>
      <c r="FJ123" s="27"/>
      <c r="FK123" s="27"/>
      <c r="FL123" s="27"/>
      <c r="FM123" s="27"/>
      <c r="FN123" s="27"/>
      <c r="FO123" s="27"/>
      <c r="FP123" s="27"/>
      <c r="FQ123" s="27"/>
      <c r="FR123" s="27"/>
      <c r="FS123" s="27"/>
      <c r="FT123" s="27"/>
      <c r="FU123" s="27"/>
      <c r="FV123" s="27"/>
      <c r="FW123" s="27"/>
      <c r="FX123" s="27"/>
      <c r="FY123" s="27"/>
      <c r="FZ123" s="27"/>
      <c r="GA123" s="27"/>
      <c r="GB123" s="27"/>
      <c r="GC123" s="27"/>
      <c r="GD123" s="27"/>
      <c r="GE123" s="27"/>
      <c r="GF123" s="27"/>
      <c r="GG123" s="27"/>
      <c r="GH123" s="27"/>
      <c r="GI123" s="27"/>
      <c r="GJ123" s="27"/>
      <c r="GK123" s="27"/>
      <c r="GL123" s="27"/>
      <c r="GM123" s="27"/>
      <c r="GN123" s="27"/>
      <c r="GO123" s="27"/>
      <c r="GP123" s="27"/>
      <c r="GQ123" s="27"/>
      <c r="GR123" s="27"/>
      <c r="GS123" s="27"/>
      <c r="GT123" s="27"/>
      <c r="GU123" s="27"/>
      <c r="GV123" s="27"/>
      <c r="GW123" s="27"/>
      <c r="GX123" s="27"/>
      <c r="GY123" s="27"/>
      <c r="GZ123" s="27"/>
      <c r="HA123" s="27"/>
      <c r="HB123" s="27"/>
      <c r="HC123" s="27"/>
      <c r="HD123" s="27"/>
      <c r="HE123" s="27"/>
      <c r="HF123" s="27"/>
      <c r="HG123" s="27"/>
      <c r="HH123" s="27"/>
      <c r="HI123" s="27"/>
      <c r="HJ123" s="27"/>
      <c r="HK123" s="27"/>
      <c r="HL123" s="27"/>
      <c r="HM123" s="27"/>
      <c r="HN123" s="27"/>
      <c r="HO123" s="27"/>
      <c r="HP123" s="27"/>
      <c r="HQ123" s="27"/>
      <c r="HR123" s="27"/>
      <c r="HS123" s="27"/>
      <c r="HT123" s="27"/>
      <c r="HU123" s="27"/>
      <c r="HV123" s="27"/>
      <c r="HW123" s="27"/>
      <c r="HX123" s="27"/>
      <c r="HY123" s="27"/>
      <c r="HZ123" s="27"/>
      <c r="IA123" s="27"/>
      <c r="IB123" s="27"/>
      <c r="IC123" s="27"/>
      <c r="ID123" s="27"/>
      <c r="IE123" s="27"/>
      <c r="IF123" s="27"/>
      <c r="IG123" s="27"/>
      <c r="IH123" s="27"/>
      <c r="II123" s="27"/>
      <c r="IJ123" s="27"/>
      <c r="IK123" s="27"/>
    </row>
    <row r="124" spans="1:245" s="28" customFormat="1" ht="20.25" customHeight="1">
      <c r="A124" s="408"/>
      <c r="B124" s="420"/>
      <c r="C124" s="423"/>
      <c r="D124" s="377"/>
      <c r="E124" s="405"/>
      <c r="F124" s="199" t="s">
        <v>9</v>
      </c>
      <c r="G124" s="111">
        <f>SUM(G122,G123)</f>
        <v>0</v>
      </c>
      <c r="H124" s="111">
        <f>SUM(H122,H123)</f>
        <v>0</v>
      </c>
      <c r="I124" s="111">
        <f>SUM(I122,I123)</f>
        <v>0</v>
      </c>
      <c r="J124" s="111">
        <f>SUM(J122,J123)</f>
        <v>0</v>
      </c>
      <c r="K124" s="111">
        <f>SUM(K122,K123)</f>
        <v>1200</v>
      </c>
      <c r="L124" s="395"/>
      <c r="M124" s="396"/>
      <c r="N124" s="396"/>
      <c r="O124" s="397"/>
      <c r="P124" s="25"/>
      <c r="Q124" s="26"/>
      <c r="R124" s="29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  <c r="BE124" s="27"/>
      <c r="BF124" s="27"/>
      <c r="BG124" s="27"/>
      <c r="BH124" s="27"/>
      <c r="BI124" s="27"/>
      <c r="BJ124" s="27"/>
      <c r="BK124" s="27"/>
      <c r="BL124" s="27"/>
      <c r="BM124" s="27"/>
      <c r="BN124" s="27"/>
      <c r="BO124" s="27"/>
      <c r="BP124" s="27"/>
      <c r="BQ124" s="27"/>
      <c r="BR124" s="27"/>
      <c r="BS124" s="27"/>
      <c r="BT124" s="27"/>
      <c r="BU124" s="27"/>
      <c r="BV124" s="27"/>
      <c r="BW124" s="27"/>
      <c r="BX124" s="27"/>
      <c r="BY124" s="27"/>
      <c r="BZ124" s="27"/>
      <c r="CA124" s="27"/>
      <c r="CB124" s="27"/>
      <c r="CC124" s="27"/>
      <c r="CD124" s="27"/>
      <c r="CE124" s="27"/>
      <c r="CF124" s="27"/>
      <c r="CG124" s="27"/>
      <c r="CH124" s="27"/>
      <c r="CI124" s="27"/>
      <c r="CJ124" s="27"/>
      <c r="CK124" s="27"/>
      <c r="CL124" s="27"/>
      <c r="CM124" s="27"/>
      <c r="CN124" s="27"/>
      <c r="CO124" s="27"/>
      <c r="CP124" s="27"/>
      <c r="CQ124" s="27"/>
      <c r="CR124" s="27"/>
      <c r="CS124" s="27"/>
      <c r="CT124" s="27"/>
      <c r="CU124" s="27"/>
      <c r="CV124" s="27"/>
      <c r="CW124" s="27"/>
      <c r="CX124" s="27"/>
      <c r="CY124" s="27"/>
      <c r="CZ124" s="27"/>
      <c r="DA124" s="27"/>
      <c r="DB124" s="27"/>
      <c r="DC124" s="27"/>
      <c r="DD124" s="27"/>
      <c r="DE124" s="27"/>
      <c r="DF124" s="27"/>
      <c r="DG124" s="27"/>
      <c r="DH124" s="27"/>
      <c r="DI124" s="27"/>
      <c r="DJ124" s="27"/>
      <c r="DK124" s="27"/>
      <c r="DL124" s="27"/>
      <c r="DM124" s="27"/>
      <c r="DN124" s="27"/>
      <c r="DO124" s="27"/>
      <c r="DP124" s="27"/>
      <c r="DQ124" s="27"/>
      <c r="DR124" s="27"/>
      <c r="DS124" s="27"/>
      <c r="DT124" s="27"/>
      <c r="DU124" s="27"/>
      <c r="DV124" s="27"/>
      <c r="DW124" s="27"/>
      <c r="DX124" s="27"/>
      <c r="DY124" s="27"/>
      <c r="DZ124" s="27"/>
      <c r="EA124" s="27"/>
      <c r="EB124" s="27"/>
      <c r="EC124" s="27"/>
      <c r="ED124" s="27"/>
      <c r="EE124" s="27"/>
      <c r="EF124" s="27"/>
      <c r="EG124" s="27"/>
      <c r="EH124" s="27"/>
      <c r="EI124" s="27"/>
      <c r="EJ124" s="27"/>
      <c r="EK124" s="27"/>
      <c r="EL124" s="27"/>
      <c r="EM124" s="27"/>
      <c r="EN124" s="27"/>
      <c r="EO124" s="27"/>
      <c r="EP124" s="27"/>
      <c r="EQ124" s="27"/>
      <c r="ER124" s="27"/>
      <c r="ES124" s="27"/>
      <c r="ET124" s="27"/>
      <c r="EU124" s="27"/>
      <c r="EV124" s="27"/>
      <c r="EW124" s="27"/>
      <c r="EX124" s="27"/>
      <c r="EY124" s="27"/>
      <c r="EZ124" s="27"/>
      <c r="FA124" s="27"/>
      <c r="FB124" s="27"/>
      <c r="FC124" s="27"/>
      <c r="FD124" s="27"/>
      <c r="FE124" s="27"/>
      <c r="FF124" s="27"/>
      <c r="FG124" s="27"/>
      <c r="FH124" s="27"/>
      <c r="FI124" s="27"/>
      <c r="FJ124" s="27"/>
      <c r="FK124" s="27"/>
      <c r="FL124" s="27"/>
      <c r="FM124" s="27"/>
      <c r="FN124" s="27"/>
      <c r="FO124" s="27"/>
      <c r="FP124" s="27"/>
      <c r="FQ124" s="27"/>
      <c r="FR124" s="27"/>
      <c r="FS124" s="27"/>
      <c r="FT124" s="27"/>
      <c r="FU124" s="27"/>
      <c r="FV124" s="27"/>
      <c r="FW124" s="27"/>
      <c r="FX124" s="27"/>
      <c r="FY124" s="27"/>
      <c r="FZ124" s="27"/>
      <c r="GA124" s="27"/>
      <c r="GB124" s="27"/>
      <c r="GC124" s="27"/>
      <c r="GD124" s="27"/>
      <c r="GE124" s="27"/>
      <c r="GF124" s="27"/>
      <c r="GG124" s="27"/>
      <c r="GH124" s="27"/>
      <c r="GI124" s="27"/>
      <c r="GJ124" s="27"/>
      <c r="GK124" s="27"/>
      <c r="GL124" s="27"/>
      <c r="GM124" s="27"/>
      <c r="GN124" s="27"/>
      <c r="GO124" s="27"/>
      <c r="GP124" s="27"/>
      <c r="GQ124" s="27"/>
      <c r="GR124" s="27"/>
      <c r="GS124" s="27"/>
      <c r="GT124" s="27"/>
      <c r="GU124" s="27"/>
      <c r="GV124" s="27"/>
      <c r="GW124" s="27"/>
      <c r="GX124" s="27"/>
      <c r="GY124" s="27"/>
      <c r="GZ124" s="27"/>
      <c r="HA124" s="27"/>
      <c r="HB124" s="27"/>
      <c r="HC124" s="27"/>
      <c r="HD124" s="27"/>
      <c r="HE124" s="27"/>
      <c r="HF124" s="27"/>
      <c r="HG124" s="27"/>
      <c r="HH124" s="27"/>
      <c r="HI124" s="27"/>
      <c r="HJ124" s="27"/>
      <c r="HK124" s="27"/>
      <c r="HL124" s="27"/>
      <c r="HM124" s="27"/>
      <c r="HN124" s="27"/>
      <c r="HO124" s="27"/>
      <c r="HP124" s="27"/>
      <c r="HQ124" s="27"/>
      <c r="HR124" s="27"/>
      <c r="HS124" s="27"/>
      <c r="HT124" s="27"/>
      <c r="HU124" s="27"/>
      <c r="HV124" s="27"/>
      <c r="HW124" s="27"/>
      <c r="HX124" s="27"/>
      <c r="HY124" s="27"/>
      <c r="HZ124" s="27"/>
      <c r="IA124" s="27"/>
      <c r="IB124" s="27"/>
      <c r="IC124" s="27"/>
      <c r="ID124" s="27"/>
      <c r="IE124" s="27"/>
      <c r="IF124" s="27"/>
      <c r="IG124" s="27"/>
      <c r="IH124" s="27"/>
      <c r="II124" s="27"/>
      <c r="IJ124" s="27"/>
      <c r="IK124" s="27"/>
    </row>
    <row r="125" spans="1:245" ht="26.25" customHeight="1">
      <c r="A125" s="406" t="s">
        <v>20</v>
      </c>
      <c r="B125" s="418" t="s">
        <v>13</v>
      </c>
      <c r="C125" s="421" t="s">
        <v>95</v>
      </c>
      <c r="D125" s="369" t="s">
        <v>96</v>
      </c>
      <c r="E125" s="403" t="s">
        <v>152</v>
      </c>
      <c r="F125" s="278" t="s">
        <v>44</v>
      </c>
      <c r="G125" s="75"/>
      <c r="H125" s="67"/>
      <c r="I125" s="68"/>
      <c r="J125" s="246">
        <v>221.8</v>
      </c>
      <c r="K125" s="247"/>
      <c r="L125" s="414" t="s">
        <v>164</v>
      </c>
      <c r="M125" s="411"/>
      <c r="N125" s="401">
        <v>1.52</v>
      </c>
      <c r="O125" s="386">
        <v>1.52</v>
      </c>
      <c r="S125" s="177"/>
    </row>
    <row r="126" spans="1:245" ht="27.75" customHeight="1">
      <c r="A126" s="407"/>
      <c r="B126" s="419"/>
      <c r="C126" s="422"/>
      <c r="D126" s="370"/>
      <c r="E126" s="404"/>
      <c r="F126" s="278" t="s">
        <v>28</v>
      </c>
      <c r="G126" s="75"/>
      <c r="H126" s="67"/>
      <c r="I126" s="68"/>
      <c r="J126" s="249">
        <v>121.8</v>
      </c>
      <c r="K126" s="247"/>
      <c r="L126" s="415"/>
      <c r="M126" s="412"/>
      <c r="N126" s="474"/>
      <c r="O126" s="387"/>
    </row>
    <row r="127" spans="1:245" ht="24" customHeight="1">
      <c r="A127" s="407"/>
      <c r="B127" s="419"/>
      <c r="C127" s="422"/>
      <c r="D127" s="370"/>
      <c r="E127" s="404"/>
      <c r="F127" s="278" t="s">
        <v>29</v>
      </c>
      <c r="G127" s="66"/>
      <c r="H127" s="67"/>
      <c r="I127" s="68"/>
      <c r="J127" s="249">
        <v>1381</v>
      </c>
      <c r="K127" s="248"/>
      <c r="L127" s="416"/>
      <c r="M127" s="413"/>
      <c r="N127" s="402"/>
      <c r="O127" s="388"/>
    </row>
    <row r="128" spans="1:245" ht="22.5" customHeight="1">
      <c r="A128" s="408"/>
      <c r="B128" s="420"/>
      <c r="C128" s="423"/>
      <c r="D128" s="377"/>
      <c r="E128" s="405"/>
      <c r="F128" s="199" t="s">
        <v>9</v>
      </c>
      <c r="G128" s="111">
        <f>SUM(G125:G127)</f>
        <v>0</v>
      </c>
      <c r="H128" s="111">
        <f>SUM(H125:H127)</f>
        <v>0</v>
      </c>
      <c r="I128" s="111">
        <f>SUM(I125:I127)</f>
        <v>0</v>
      </c>
      <c r="J128" s="111">
        <f>SUM(J125:J127)</f>
        <v>1724.6</v>
      </c>
      <c r="K128" s="111">
        <f>SUM(K125:K127)</f>
        <v>0</v>
      </c>
      <c r="L128" s="426"/>
      <c r="M128" s="427"/>
      <c r="N128" s="427"/>
      <c r="O128" s="428"/>
      <c r="R128" s="3"/>
    </row>
    <row r="129" spans="1:21" ht="36.75" customHeight="1">
      <c r="A129" s="406" t="s">
        <v>20</v>
      </c>
      <c r="B129" s="418" t="s">
        <v>13</v>
      </c>
      <c r="C129" s="421" t="s">
        <v>161</v>
      </c>
      <c r="D129" s="369" t="s">
        <v>100</v>
      </c>
      <c r="E129" s="403" t="s">
        <v>157</v>
      </c>
      <c r="F129" s="54" t="s">
        <v>44</v>
      </c>
      <c r="G129" s="75"/>
      <c r="H129" s="67"/>
      <c r="I129" s="68"/>
      <c r="J129" s="92">
        <v>73.099999999999994</v>
      </c>
      <c r="K129" s="234"/>
      <c r="L129" s="393" t="s">
        <v>101</v>
      </c>
      <c r="M129" s="391"/>
      <c r="N129" s="409">
        <v>1.56</v>
      </c>
      <c r="O129" s="389"/>
      <c r="P129" s="31"/>
      <c r="Q129" s="32"/>
      <c r="S129" s="177"/>
    </row>
    <row r="130" spans="1:21" ht="32.25" customHeight="1">
      <c r="A130" s="407"/>
      <c r="B130" s="419"/>
      <c r="C130" s="422"/>
      <c r="D130" s="370"/>
      <c r="E130" s="404"/>
      <c r="F130" s="54" t="s">
        <v>29</v>
      </c>
      <c r="G130" s="80"/>
      <c r="H130" s="154"/>
      <c r="I130" s="81"/>
      <c r="J130" s="235">
        <v>244.4</v>
      </c>
      <c r="K130" s="236"/>
      <c r="L130" s="394"/>
      <c r="M130" s="392"/>
      <c r="N130" s="410"/>
      <c r="O130" s="390"/>
      <c r="P130" s="31"/>
      <c r="Q130" s="32"/>
    </row>
    <row r="131" spans="1:21" ht="20.25" customHeight="1">
      <c r="A131" s="407"/>
      <c r="B131" s="419"/>
      <c r="C131" s="422"/>
      <c r="D131" s="370"/>
      <c r="E131" s="404"/>
      <c r="F131" s="206" t="s">
        <v>9</v>
      </c>
      <c r="G131" s="122">
        <f>SUM(G129,G130)</f>
        <v>0</v>
      </c>
      <c r="H131" s="122">
        <f>SUM(H129,H130)</f>
        <v>0</v>
      </c>
      <c r="I131" s="122">
        <f>SUM(I129,I130)</f>
        <v>0</v>
      </c>
      <c r="J131" s="122">
        <f>SUM(J129,J130)</f>
        <v>317.5</v>
      </c>
      <c r="K131" s="122"/>
      <c r="L131" s="383"/>
      <c r="M131" s="384"/>
      <c r="N131" s="384"/>
      <c r="O131" s="385"/>
      <c r="P131" s="31"/>
      <c r="Q131" s="32"/>
      <c r="R131" s="3"/>
    </row>
    <row r="132" spans="1:21" ht="32.25" customHeight="1">
      <c r="A132" s="476" t="s">
        <v>20</v>
      </c>
      <c r="B132" s="455" t="s">
        <v>13</v>
      </c>
      <c r="C132" s="458" t="s">
        <v>169</v>
      </c>
      <c r="D132" s="371" t="s">
        <v>160</v>
      </c>
      <c r="E132" s="374" t="s">
        <v>152</v>
      </c>
      <c r="F132" s="278" t="s">
        <v>44</v>
      </c>
      <c r="G132" s="155"/>
      <c r="H132" s="155"/>
      <c r="I132" s="123"/>
      <c r="J132" s="237">
        <v>15.4</v>
      </c>
      <c r="K132" s="231"/>
      <c r="L132" s="82" t="s">
        <v>165</v>
      </c>
      <c r="M132" s="193"/>
      <c r="N132" s="193">
        <v>1</v>
      </c>
      <c r="O132" s="239"/>
      <c r="P132" s="31"/>
      <c r="Q132" s="32"/>
      <c r="R132" s="3"/>
    </row>
    <row r="133" spans="1:21" ht="42" customHeight="1">
      <c r="A133" s="477"/>
      <c r="B133" s="456"/>
      <c r="C133" s="459"/>
      <c r="D133" s="372"/>
      <c r="E133" s="375"/>
      <c r="F133" s="278" t="s">
        <v>29</v>
      </c>
      <c r="G133" s="155"/>
      <c r="H133" s="155"/>
      <c r="I133" s="123"/>
      <c r="J133" s="237">
        <v>87.5</v>
      </c>
      <c r="K133" s="232"/>
      <c r="L133" s="82" t="s">
        <v>162</v>
      </c>
      <c r="M133" s="193"/>
      <c r="N133" s="193">
        <v>3</v>
      </c>
      <c r="O133" s="239"/>
      <c r="P133" s="31"/>
      <c r="Q133" s="32"/>
      <c r="R133" s="3"/>
    </row>
    <row r="134" spans="1:21" ht="20.25" customHeight="1">
      <c r="A134" s="478"/>
      <c r="B134" s="457"/>
      <c r="C134" s="460"/>
      <c r="D134" s="373"/>
      <c r="E134" s="376"/>
      <c r="F134" s="207" t="s">
        <v>9</v>
      </c>
      <c r="G134" s="124">
        <f>SUM(G132+G133)</f>
        <v>0</v>
      </c>
      <c r="H134" s="124">
        <f>SUM(H132+H133)</f>
        <v>0</v>
      </c>
      <c r="I134" s="124">
        <f>SUM(I132+I133)</f>
        <v>0</v>
      </c>
      <c r="J134" s="124">
        <f>SUM(J132+J133)</f>
        <v>102.9</v>
      </c>
      <c r="K134" s="124">
        <f>SUM(K132+K133)</f>
        <v>0</v>
      </c>
      <c r="L134" s="448"/>
      <c r="M134" s="449"/>
      <c r="N134" s="449"/>
      <c r="O134" s="450"/>
      <c r="P134" s="31"/>
      <c r="Q134" s="32"/>
      <c r="R134" s="3"/>
    </row>
    <row r="135" spans="1:21" ht="25.5" customHeight="1">
      <c r="A135" s="62" t="s">
        <v>20</v>
      </c>
      <c r="B135" s="83" t="s">
        <v>13</v>
      </c>
      <c r="C135" s="470" t="s">
        <v>19</v>
      </c>
      <c r="D135" s="470" t="e">
        <f>SUM(D95,#REF!,#REF!,#REF!)</f>
        <v>#REF!</v>
      </c>
      <c r="E135" s="470" t="e">
        <f>SUM(E95,#REF!,#REF!,#REF!)</f>
        <v>#REF!</v>
      </c>
      <c r="F135" s="470" t="e">
        <f>SUM(F95,#REF!,#REF!,#REF!)</f>
        <v>#REF!</v>
      </c>
      <c r="G135" s="84">
        <f>SUM(G95+G99+G105+G107+G111+G115+G118+G121+G124+G128+G131+G134)</f>
        <v>3197.7000000000003</v>
      </c>
      <c r="H135" s="84">
        <f t="shared" ref="H135:K135" si="11">SUM(H95+H99+H105+H107+H111+H115+H118+H121+H124+H128+H131+H134)</f>
        <v>3130.5</v>
      </c>
      <c r="I135" s="84">
        <f t="shared" si="11"/>
        <v>1939.6999999999998</v>
      </c>
      <c r="J135" s="84">
        <f t="shared" si="11"/>
        <v>8611.67</v>
      </c>
      <c r="K135" s="84">
        <f t="shared" si="11"/>
        <v>9084.61</v>
      </c>
      <c r="L135" s="343"/>
      <c r="M135" s="344"/>
      <c r="N135" s="344"/>
      <c r="O135" s="345"/>
    </row>
    <row r="136" spans="1:21" ht="23.65" customHeight="1">
      <c r="A136" s="43" t="s">
        <v>20</v>
      </c>
      <c r="B136" s="44" t="s">
        <v>20</v>
      </c>
      <c r="C136" s="451" t="s">
        <v>47</v>
      </c>
      <c r="D136" s="452"/>
      <c r="E136" s="452"/>
      <c r="F136" s="452"/>
      <c r="G136" s="452"/>
      <c r="H136" s="452"/>
      <c r="I136" s="452"/>
      <c r="J136" s="452"/>
      <c r="K136" s="453"/>
      <c r="L136" s="453"/>
      <c r="M136" s="453"/>
      <c r="N136" s="453"/>
      <c r="O136" s="454"/>
      <c r="S136" s="86"/>
    </row>
    <row r="137" spans="1:21" ht="32.25" customHeight="1">
      <c r="A137" s="317" t="s">
        <v>20</v>
      </c>
      <c r="B137" s="417" t="s">
        <v>20</v>
      </c>
      <c r="C137" s="479" t="s">
        <v>13</v>
      </c>
      <c r="D137" s="367" t="s">
        <v>137</v>
      </c>
      <c r="E137" s="368" t="s">
        <v>35</v>
      </c>
      <c r="F137" s="276" t="s">
        <v>197</v>
      </c>
      <c r="G137" s="143"/>
      <c r="H137" s="238">
        <v>500</v>
      </c>
      <c r="I137" s="104">
        <f>236.6-236.6</f>
        <v>0</v>
      </c>
      <c r="J137" s="156">
        <v>300</v>
      </c>
      <c r="K137" s="156">
        <v>300</v>
      </c>
      <c r="L137" s="323" t="s">
        <v>199</v>
      </c>
      <c r="M137" s="445" t="s">
        <v>191</v>
      </c>
      <c r="N137" s="445" t="s">
        <v>191</v>
      </c>
      <c r="O137" s="445" t="s">
        <v>193</v>
      </c>
      <c r="S137" s="226"/>
      <c r="T137" s="219"/>
    </row>
    <row r="138" spans="1:21" ht="26.25" customHeight="1">
      <c r="A138" s="317"/>
      <c r="B138" s="417"/>
      <c r="C138" s="479"/>
      <c r="D138" s="367"/>
      <c r="E138" s="368"/>
      <c r="F138" s="276" t="s">
        <v>15</v>
      </c>
      <c r="G138" s="143"/>
      <c r="H138" s="238"/>
      <c r="I138" s="104">
        <v>0.1</v>
      </c>
      <c r="J138" s="156"/>
      <c r="K138" s="156"/>
      <c r="L138" s="324"/>
      <c r="M138" s="446"/>
      <c r="N138" s="446"/>
      <c r="O138" s="446"/>
      <c r="S138" s="226"/>
      <c r="T138" s="219"/>
    </row>
    <row r="139" spans="1:21" ht="27" customHeight="1">
      <c r="A139" s="317"/>
      <c r="B139" s="417"/>
      <c r="C139" s="479"/>
      <c r="D139" s="367"/>
      <c r="E139" s="368"/>
      <c r="F139" s="277" t="s">
        <v>205</v>
      </c>
      <c r="G139" s="143"/>
      <c r="H139" s="238"/>
      <c r="I139" s="104">
        <v>236.6</v>
      </c>
      <c r="J139" s="156"/>
      <c r="K139" s="156"/>
      <c r="L139" s="324"/>
      <c r="M139" s="446"/>
      <c r="N139" s="446"/>
      <c r="O139" s="446"/>
      <c r="S139" s="226"/>
      <c r="T139" s="219"/>
    </row>
    <row r="140" spans="1:21" ht="38.25" customHeight="1">
      <c r="A140" s="317"/>
      <c r="B140" s="417"/>
      <c r="C140" s="479"/>
      <c r="D140" s="367"/>
      <c r="E140" s="368"/>
      <c r="F140" s="276" t="s">
        <v>179</v>
      </c>
      <c r="G140" s="157"/>
      <c r="H140" s="140">
        <v>472.2</v>
      </c>
      <c r="I140" s="104">
        <v>472.2</v>
      </c>
      <c r="J140" s="151">
        <v>300</v>
      </c>
      <c r="K140" s="151">
        <v>320</v>
      </c>
      <c r="L140" s="325"/>
      <c r="M140" s="447"/>
      <c r="N140" s="447"/>
      <c r="O140" s="447"/>
      <c r="S140" s="227"/>
      <c r="T140" s="219"/>
      <c r="U140" s="219"/>
    </row>
    <row r="141" spans="1:21" ht="23.25" customHeight="1">
      <c r="A141" s="317"/>
      <c r="B141" s="417"/>
      <c r="C141" s="479"/>
      <c r="D141" s="367"/>
      <c r="E141" s="368"/>
      <c r="F141" s="202" t="s">
        <v>9</v>
      </c>
      <c r="G141" s="105">
        <f>SUM(G137:G140)</f>
        <v>0</v>
      </c>
      <c r="H141" s="105">
        <f t="shared" ref="H141:K141" si="12">SUM(H137:H140)</f>
        <v>972.2</v>
      </c>
      <c r="I141" s="105">
        <f t="shared" si="12"/>
        <v>708.9</v>
      </c>
      <c r="J141" s="105">
        <f t="shared" si="12"/>
        <v>600</v>
      </c>
      <c r="K141" s="105">
        <f t="shared" si="12"/>
        <v>620</v>
      </c>
      <c r="L141" s="303"/>
      <c r="M141" s="303"/>
      <c r="N141" s="303"/>
      <c r="O141" s="303"/>
    </row>
    <row r="142" spans="1:21" ht="25.5" customHeight="1">
      <c r="A142" s="43" t="s">
        <v>20</v>
      </c>
      <c r="B142" s="44" t="s">
        <v>20</v>
      </c>
      <c r="C142" s="480" t="s">
        <v>48</v>
      </c>
      <c r="D142" s="481" t="s">
        <v>48</v>
      </c>
      <c r="E142" s="481" t="s">
        <v>48</v>
      </c>
      <c r="F142" s="482" t="s">
        <v>48</v>
      </c>
      <c r="G142" s="110">
        <f>SUM(G141)</f>
        <v>0</v>
      </c>
      <c r="H142" s="110">
        <f t="shared" ref="H142:K142" si="13">SUM(H141)</f>
        <v>972.2</v>
      </c>
      <c r="I142" s="110">
        <f t="shared" si="13"/>
        <v>708.9</v>
      </c>
      <c r="J142" s="110">
        <f t="shared" si="13"/>
        <v>600</v>
      </c>
      <c r="K142" s="110">
        <f t="shared" si="13"/>
        <v>620</v>
      </c>
      <c r="L142" s="471"/>
      <c r="M142" s="471"/>
      <c r="N142" s="471"/>
      <c r="O142" s="471"/>
    </row>
    <row r="143" spans="1:21" ht="21.6" customHeight="1">
      <c r="A143" s="43" t="s">
        <v>20</v>
      </c>
      <c r="B143" s="349" t="s">
        <v>49</v>
      </c>
      <c r="C143" s="350"/>
      <c r="D143" s="350"/>
      <c r="E143" s="350"/>
      <c r="F143" s="351"/>
      <c r="G143" s="117">
        <f>SUM(G135,G142)</f>
        <v>3197.7000000000003</v>
      </c>
      <c r="H143" s="117">
        <f t="shared" ref="H143:K143" si="14">SUM(H135,H142)</f>
        <v>4102.7</v>
      </c>
      <c r="I143" s="117">
        <f t="shared" si="14"/>
        <v>2648.6</v>
      </c>
      <c r="J143" s="117">
        <f t="shared" si="14"/>
        <v>9211.67</v>
      </c>
      <c r="K143" s="117">
        <f t="shared" si="14"/>
        <v>9704.61</v>
      </c>
      <c r="L143" s="469"/>
      <c r="M143" s="469"/>
      <c r="N143" s="469"/>
      <c r="O143" s="469"/>
    </row>
    <row r="144" spans="1:21" ht="29.25" customHeight="1">
      <c r="A144" s="43"/>
      <c r="B144" s="463" t="s">
        <v>50</v>
      </c>
      <c r="C144" s="464"/>
      <c r="D144" s="464"/>
      <c r="E144" s="464"/>
      <c r="F144" s="465"/>
      <c r="G144" s="85">
        <f>SUM(G86,G143)</f>
        <v>9709.7000000000007</v>
      </c>
      <c r="H144" s="85">
        <f t="shared" ref="H144:K144" si="15">SUM(H86,H143)</f>
        <v>13748.3</v>
      </c>
      <c r="I144" s="85">
        <f t="shared" si="15"/>
        <v>10863</v>
      </c>
      <c r="J144" s="85">
        <f t="shared" si="15"/>
        <v>30104.921999999999</v>
      </c>
      <c r="K144" s="85">
        <f t="shared" si="15"/>
        <v>33506.81</v>
      </c>
      <c r="L144" s="382"/>
      <c r="M144" s="382"/>
      <c r="N144" s="382"/>
      <c r="O144" s="382"/>
      <c r="P144" s="12">
        <f>SUM(P17:Q143)</f>
        <v>5376.2</v>
      </c>
    </row>
    <row r="145" spans="1:247" s="2" customFormat="1" ht="23.25" hidden="1" customHeight="1">
      <c r="A145" s="86"/>
      <c r="B145" s="86"/>
      <c r="C145" s="86"/>
      <c r="D145" s="86"/>
      <c r="E145" s="86"/>
      <c r="F145" s="87" t="s">
        <v>15</v>
      </c>
      <c r="G145" s="88">
        <f>SUM(G17+G21+G25+G29+G33+G39+G43+G48+G52+G55+G59+G63+G67+G71+G75+G79+G83+G90+G96+G104+G106+G108+G112+G116+G119+G122+G125+G129+G132+G138)</f>
        <v>6752.4</v>
      </c>
      <c r="H145" s="88">
        <f t="shared" ref="H145:K145" si="16">SUM(H17+H21+H25+H29+H33+H39+H43+H48+H52+H55+H59+H63+H67+H71+H75+H79+H83+H90+H96+H104+H106+H108+H112+H116+H119+H122+H125+H129+H132+H138)</f>
        <v>8627</v>
      </c>
      <c r="I145" s="88">
        <f t="shared" si="16"/>
        <v>5824.9000000000005</v>
      </c>
      <c r="J145" s="88">
        <f t="shared" si="16"/>
        <v>12917.501999999999</v>
      </c>
      <c r="K145" s="88">
        <f t="shared" si="16"/>
        <v>13231.429999999998</v>
      </c>
      <c r="L145" s="86"/>
      <c r="M145" s="194"/>
      <c r="N145" s="195"/>
      <c r="O145" s="195"/>
      <c r="P145" s="7"/>
      <c r="Q145" s="16"/>
      <c r="IL145" s="13"/>
      <c r="IM145" s="13"/>
    </row>
    <row r="146" spans="1:247" s="2" customFormat="1" ht="20.25" hidden="1" customHeight="1">
      <c r="A146" s="86"/>
      <c r="B146" s="86"/>
      <c r="C146" s="86"/>
      <c r="D146" s="86"/>
      <c r="E146" s="86"/>
      <c r="F146" s="171" t="s">
        <v>80</v>
      </c>
      <c r="G146" s="56">
        <f>SUM(G31)</f>
        <v>30</v>
      </c>
      <c r="H146" s="56">
        <f>SUM(H31)</f>
        <v>30</v>
      </c>
      <c r="I146" s="56">
        <f>SUM(I31)</f>
        <v>12</v>
      </c>
      <c r="J146" s="56">
        <f>SUM(J31)</f>
        <v>30</v>
      </c>
      <c r="K146" s="56">
        <f>SUM(K31)</f>
        <v>30</v>
      </c>
      <c r="L146" s="86"/>
      <c r="M146" s="194"/>
      <c r="N146" s="195"/>
      <c r="O146" s="195"/>
      <c r="P146" s="7"/>
      <c r="Q146" s="16"/>
      <c r="IL146" s="13"/>
      <c r="IM146" s="13"/>
    </row>
    <row r="147" spans="1:247" s="2" customFormat="1" ht="27.75" hidden="1" customHeight="1">
      <c r="A147" s="86"/>
      <c r="B147" s="86"/>
      <c r="C147" s="86"/>
      <c r="D147" s="86"/>
      <c r="E147" s="86"/>
      <c r="F147" s="171" t="s">
        <v>16</v>
      </c>
      <c r="G147" s="56">
        <f>SUM(G19+G34+G44+G80+G94+G97+G101+G102+G140)</f>
        <v>2927.3</v>
      </c>
      <c r="H147" s="56">
        <f t="shared" ref="H147:K147" si="17">SUM(H19+H34+H44+H80+H94+H97+H101+H102+H140)</f>
        <v>3405.5999999999995</v>
      </c>
      <c r="I147" s="56">
        <f t="shared" si="17"/>
        <v>2727.7</v>
      </c>
      <c r="J147" s="56">
        <f t="shared" si="17"/>
        <v>3440</v>
      </c>
      <c r="K147" s="56">
        <f t="shared" si="17"/>
        <v>3520</v>
      </c>
      <c r="L147" s="86"/>
      <c r="M147" s="194"/>
      <c r="N147" s="195"/>
      <c r="O147" s="195"/>
      <c r="P147" s="7"/>
      <c r="Q147" s="16"/>
      <c r="IL147" s="13"/>
      <c r="IM147" s="13"/>
    </row>
    <row r="148" spans="1:247" s="2" customFormat="1" ht="20.25" hidden="1" customHeight="1">
      <c r="A148" s="86"/>
      <c r="B148" s="86"/>
      <c r="C148" s="86"/>
      <c r="D148" s="86"/>
      <c r="E148" s="86"/>
      <c r="F148" s="171" t="s">
        <v>176</v>
      </c>
      <c r="G148" s="56">
        <f>G30</f>
        <v>0</v>
      </c>
      <c r="H148" s="56">
        <f>H30</f>
        <v>7.6</v>
      </c>
      <c r="I148" s="56">
        <f>I30</f>
        <v>7.6</v>
      </c>
      <c r="J148" s="56">
        <f>J30</f>
        <v>0</v>
      </c>
      <c r="K148" s="56">
        <f>K30</f>
        <v>0</v>
      </c>
      <c r="L148" s="86"/>
      <c r="M148" s="194"/>
      <c r="N148" s="195"/>
      <c r="O148" s="195"/>
      <c r="P148" s="7"/>
      <c r="Q148" s="16"/>
      <c r="IL148" s="13"/>
      <c r="IM148" s="13"/>
    </row>
    <row r="149" spans="1:247" s="2" customFormat="1" ht="27.75" hidden="1" customHeight="1">
      <c r="A149" s="86"/>
      <c r="B149" s="86"/>
      <c r="C149" s="86"/>
      <c r="D149" s="86"/>
      <c r="E149" s="86"/>
      <c r="F149" s="217" t="s">
        <v>194</v>
      </c>
      <c r="G149" s="56">
        <f>SUM(G40+G91+G137)</f>
        <v>0</v>
      </c>
      <c r="H149" s="56">
        <f>SUM(H40+H91+H137)</f>
        <v>1080</v>
      </c>
      <c r="I149" s="56">
        <f>SUM(I40+I91+I137)</f>
        <v>222.39999999999998</v>
      </c>
      <c r="J149" s="56">
        <f>SUM(J40+J91+J137)</f>
        <v>300</v>
      </c>
      <c r="K149" s="56">
        <f>SUM(K40+K91+K137)</f>
        <v>300</v>
      </c>
      <c r="L149" s="86"/>
      <c r="M149" s="194"/>
      <c r="N149" s="195"/>
      <c r="O149" s="195"/>
      <c r="P149" s="7"/>
      <c r="Q149" s="16"/>
      <c r="IL149" s="13"/>
      <c r="IM149" s="13"/>
    </row>
    <row r="150" spans="1:247" s="2" customFormat="1" ht="22.5" hidden="1" customHeight="1">
      <c r="A150" s="86"/>
      <c r="B150" s="86"/>
      <c r="C150" s="86"/>
      <c r="D150" s="86"/>
      <c r="E150" s="86"/>
      <c r="F150" s="171" t="s">
        <v>28</v>
      </c>
      <c r="G150" s="56">
        <f>SUM(G50+G56+G60+G64+G68+G72+G76+G113+G126)</f>
        <v>0</v>
      </c>
      <c r="H150" s="56">
        <f t="shared" ref="H150:K150" si="18">SUM(H50+H56+H60+H64+H68+H72+H76+H113+H126)</f>
        <v>0</v>
      </c>
      <c r="I150" s="56">
        <f t="shared" si="18"/>
        <v>6.8</v>
      </c>
      <c r="J150" s="56">
        <f t="shared" si="18"/>
        <v>732.95</v>
      </c>
      <c r="K150" s="56">
        <f t="shared" si="18"/>
        <v>825.73</v>
      </c>
      <c r="L150" s="86"/>
      <c r="M150" s="194"/>
      <c r="N150" s="195"/>
      <c r="O150" s="195"/>
      <c r="P150" s="7"/>
      <c r="Q150" s="16"/>
      <c r="IL150" s="13"/>
      <c r="IM150" s="13"/>
    </row>
    <row r="151" spans="1:247" s="2" customFormat="1" ht="21" hidden="1" customHeight="1">
      <c r="A151" s="86"/>
      <c r="B151" s="86"/>
      <c r="C151" s="86"/>
      <c r="D151" s="86"/>
      <c r="E151" s="86"/>
      <c r="F151" s="270" t="s">
        <v>201</v>
      </c>
      <c r="G151" s="56"/>
      <c r="H151" s="56"/>
      <c r="I151" s="56">
        <f>SUM(I139,I93,I41,I35,I18)</f>
        <v>1387</v>
      </c>
      <c r="J151" s="56"/>
      <c r="K151" s="56"/>
      <c r="L151" s="86"/>
      <c r="M151" s="194"/>
      <c r="N151" s="195"/>
      <c r="O151" s="195"/>
      <c r="P151" s="7"/>
      <c r="Q151" s="16"/>
      <c r="IL151" s="13"/>
      <c r="IM151" s="13"/>
    </row>
    <row r="152" spans="1:247" s="2" customFormat="1" ht="25.5" hidden="1" customHeight="1">
      <c r="A152" s="86"/>
      <c r="B152" s="86"/>
      <c r="C152" s="86"/>
      <c r="D152" s="86"/>
      <c r="E152" s="86"/>
      <c r="F152" s="171" t="s">
        <v>29</v>
      </c>
      <c r="G152" s="56">
        <f>SUM(G49+G57+G61+G65+G69+G73+G77+G81+G110+G114+G117+G120+G123+G127+G130+G133)</f>
        <v>0</v>
      </c>
      <c r="H152" s="56">
        <f>SUM(H49+H57+H61+H65+H69+H73+H77+H81+H110+H114+H117+H120+H123+H127+H130+H133)</f>
        <v>598.1</v>
      </c>
      <c r="I152" s="56">
        <f>SUM(I49+I57+I61+I65+I69+I73+I77+I81+I110+I114+I117+I120+I123+I127+I130+I133)</f>
        <v>674.6</v>
      </c>
      <c r="J152" s="56">
        <f>SUM(J49+J57+J61+J65+J69+J73+J77+J81+J110+J114+J117+J120+J123+J127+J130+J133)</f>
        <v>11664.47</v>
      </c>
      <c r="K152" s="56">
        <f>SUM(K49+K57+K61+K65+K69+K73+K77+K81+K110+K114+K117+K120+K123+K127+K130+K133)</f>
        <v>11255.35</v>
      </c>
      <c r="L152" s="86"/>
      <c r="M152" s="194"/>
      <c r="N152" s="195"/>
      <c r="O152" s="195"/>
      <c r="P152" s="7"/>
      <c r="Q152" s="16"/>
      <c r="IL152" s="13"/>
      <c r="IM152" s="13"/>
    </row>
    <row r="153" spans="1:247" s="2" customFormat="1" ht="20.25" hidden="1" customHeight="1">
      <c r="A153" s="86"/>
      <c r="B153" s="86"/>
      <c r="C153" s="86"/>
      <c r="D153" s="89"/>
      <c r="E153" s="89"/>
      <c r="F153" s="171" t="s">
        <v>23</v>
      </c>
      <c r="G153" s="56">
        <f>SUM(G98+G109)</f>
        <v>0</v>
      </c>
      <c r="H153" s="56">
        <f>SUM(H98+H109)</f>
        <v>0</v>
      </c>
      <c r="I153" s="56">
        <f>SUM(I98+I109)</f>
        <v>0</v>
      </c>
      <c r="J153" s="56">
        <f>SUM(J98+J109)</f>
        <v>1020</v>
      </c>
      <c r="K153" s="56">
        <f>SUM(K98+K109)</f>
        <v>4344.3</v>
      </c>
      <c r="L153" s="86"/>
      <c r="M153" s="194"/>
      <c r="N153" s="195"/>
      <c r="O153" s="195"/>
      <c r="P153" s="7"/>
      <c r="Q153" s="16"/>
      <c r="IL153" s="13"/>
      <c r="IM153" s="13"/>
    </row>
    <row r="154" spans="1:247" s="2" customFormat="1" ht="20.25" hidden="1" customHeight="1">
      <c r="A154" s="86"/>
      <c r="B154" s="86"/>
      <c r="C154" s="86"/>
      <c r="D154" s="86"/>
      <c r="E154" s="86"/>
      <c r="F154" s="90" t="s">
        <v>51</v>
      </c>
      <c r="G154" s="91">
        <f>SUM(G145:G153)</f>
        <v>9709.7000000000007</v>
      </c>
      <c r="H154" s="91">
        <f>SUM(H145:H153)</f>
        <v>13748.3</v>
      </c>
      <c r="I154" s="91">
        <f>SUM(I145:I153)</f>
        <v>10863</v>
      </c>
      <c r="J154" s="91">
        <f>SUM(J145:J153)</f>
        <v>30104.921999999999</v>
      </c>
      <c r="K154" s="91">
        <f>SUM(K145:K153)</f>
        <v>33506.810000000005</v>
      </c>
      <c r="L154" s="86"/>
      <c r="M154" s="194"/>
      <c r="N154" s="195"/>
      <c r="O154" s="195"/>
      <c r="P154" s="7"/>
      <c r="Q154" s="16"/>
      <c r="IL154" s="13"/>
      <c r="IM154" s="13"/>
    </row>
    <row r="155" spans="1:247" customFormat="1" ht="23.25" customHeight="1">
      <c r="A155" s="89"/>
      <c r="B155" s="89"/>
      <c r="C155" s="89"/>
      <c r="D155" s="365" t="s">
        <v>171</v>
      </c>
      <c r="E155" s="366"/>
      <c r="F155" s="366"/>
      <c r="G155" s="366"/>
      <c r="H155" s="366"/>
      <c r="I155" s="366"/>
      <c r="J155" s="366"/>
      <c r="K155" s="366"/>
      <c r="L155" s="86"/>
      <c r="M155" s="194"/>
      <c r="N155" s="195"/>
      <c r="O155" s="195"/>
      <c r="P155" s="7"/>
      <c r="Q155" s="16"/>
      <c r="R155" s="2"/>
      <c r="S155" s="2"/>
      <c r="T155" s="2"/>
      <c r="U155" s="2"/>
      <c r="V155" s="86"/>
    </row>
    <row r="156" spans="1:247" customFormat="1" ht="18" customHeight="1">
      <c r="A156" s="89"/>
      <c r="B156" s="89"/>
      <c r="C156" s="89"/>
      <c r="D156" s="89"/>
      <c r="E156" s="89"/>
      <c r="F156" s="208"/>
      <c r="G156" s="125"/>
      <c r="H156" s="125"/>
      <c r="I156" s="158"/>
      <c r="J156" s="159"/>
      <c r="K156" s="216" t="s">
        <v>172</v>
      </c>
      <c r="L156" s="86"/>
      <c r="M156" s="194"/>
      <c r="N156" s="195"/>
      <c r="O156" s="195"/>
      <c r="P156" s="7"/>
      <c r="Q156" s="16"/>
      <c r="R156" s="2"/>
      <c r="S156" s="2"/>
      <c r="T156" s="2"/>
      <c r="U156" s="2"/>
      <c r="V156" s="86"/>
    </row>
    <row r="157" spans="1:247" customFormat="1" ht="74.25" customHeight="1">
      <c r="A157" s="467" t="s">
        <v>52</v>
      </c>
      <c r="B157" s="468"/>
      <c r="C157" s="468"/>
      <c r="D157" s="468"/>
      <c r="E157" s="468"/>
      <c r="F157" s="209"/>
      <c r="G157" s="98" t="s">
        <v>102</v>
      </c>
      <c r="H157" s="98" t="s">
        <v>129</v>
      </c>
      <c r="I157" s="166" t="s">
        <v>104</v>
      </c>
      <c r="J157" s="166" t="s">
        <v>177</v>
      </c>
      <c r="K157" s="166" t="s">
        <v>178</v>
      </c>
      <c r="L157" s="86"/>
      <c r="M157" s="194"/>
      <c r="N157" s="195"/>
      <c r="O157" s="195"/>
      <c r="P157" s="7"/>
      <c r="Q157" s="16"/>
      <c r="R157" s="2"/>
      <c r="S157" s="2"/>
      <c r="T157" s="2"/>
      <c r="U157" s="2"/>
      <c r="V157" s="86"/>
    </row>
    <row r="158" spans="1:247" customFormat="1" ht="22.5" customHeight="1">
      <c r="A158" s="160" t="s">
        <v>53</v>
      </c>
      <c r="B158" s="466" t="s">
        <v>107</v>
      </c>
      <c r="C158" s="466"/>
      <c r="D158" s="466"/>
      <c r="E158" s="466"/>
      <c r="F158" s="161"/>
      <c r="G158" s="99">
        <f>SUM(G159:G169)</f>
        <v>9709.7000000000007</v>
      </c>
      <c r="H158" s="99">
        <f>SUM(H159:H169)</f>
        <v>13748.3</v>
      </c>
      <c r="I158" s="167">
        <f>SUM(I159:I169)</f>
        <v>10863</v>
      </c>
      <c r="J158" s="167">
        <f>SUM(J159:J169)</f>
        <v>29084.921999999999</v>
      </c>
      <c r="K158" s="167">
        <f>SUM(K159:K169)</f>
        <v>29162.509999999995</v>
      </c>
      <c r="L158" s="86"/>
      <c r="M158" s="194"/>
      <c r="N158" s="195"/>
      <c r="O158" s="195"/>
      <c r="P158" s="7"/>
      <c r="Q158" s="16"/>
      <c r="R158" s="2"/>
      <c r="S158" s="2"/>
      <c r="T158" s="2"/>
      <c r="U158" s="2"/>
      <c r="V158" s="86"/>
    </row>
    <row r="159" spans="1:247" customFormat="1" ht="27" customHeight="1">
      <c r="A159" s="162" t="s">
        <v>54</v>
      </c>
      <c r="B159" s="461" t="s">
        <v>55</v>
      </c>
      <c r="C159" s="462"/>
      <c r="D159" s="462"/>
      <c r="E159" s="462"/>
      <c r="F159" s="210"/>
      <c r="G159" s="101">
        <f>G145</f>
        <v>6752.4</v>
      </c>
      <c r="H159" s="228">
        <f>H145</f>
        <v>8627</v>
      </c>
      <c r="I159" s="271">
        <f>I145</f>
        <v>5824.9000000000005</v>
      </c>
      <c r="J159" s="168">
        <f>J145</f>
        <v>12917.501999999999</v>
      </c>
      <c r="K159" s="168">
        <f>K145</f>
        <v>13231.429999999998</v>
      </c>
      <c r="L159" s="224"/>
      <c r="M159" s="218"/>
      <c r="N159" s="195"/>
      <c r="O159" s="195"/>
      <c r="P159" s="7"/>
      <c r="Q159" s="16"/>
      <c r="R159" s="2"/>
      <c r="S159" s="2"/>
      <c r="T159" s="2"/>
      <c r="U159" s="2"/>
      <c r="V159" s="86"/>
    </row>
    <row r="160" spans="1:247" customFormat="1" ht="19.5" customHeight="1">
      <c r="A160" s="163" t="s">
        <v>56</v>
      </c>
      <c r="B160" s="461" t="s">
        <v>206</v>
      </c>
      <c r="C160" s="462"/>
      <c r="D160" s="462"/>
      <c r="E160" s="462"/>
      <c r="F160" s="210"/>
      <c r="G160" s="100"/>
      <c r="H160" s="229"/>
      <c r="I160" s="230">
        <f>I151</f>
        <v>1387</v>
      </c>
      <c r="J160" s="169"/>
      <c r="K160" s="169"/>
      <c r="L160" s="224"/>
      <c r="M160" s="218"/>
      <c r="N160" s="195"/>
      <c r="O160" s="195"/>
      <c r="P160" s="7"/>
      <c r="Q160" s="16"/>
      <c r="R160" s="2"/>
      <c r="S160" s="2"/>
      <c r="T160" s="2"/>
      <c r="U160" s="2"/>
      <c r="V160" s="86"/>
    </row>
    <row r="161" spans="1:22" customFormat="1" ht="21.75" customHeight="1">
      <c r="A161" s="163" t="s">
        <v>57</v>
      </c>
      <c r="B161" s="461" t="s">
        <v>108</v>
      </c>
      <c r="C161" s="462"/>
      <c r="D161" s="462"/>
      <c r="E161" s="462"/>
      <c r="F161" s="210"/>
      <c r="G161" s="225">
        <f>G149</f>
        <v>0</v>
      </c>
      <c r="H161" s="230">
        <f>H149</f>
        <v>1080</v>
      </c>
      <c r="I161" s="230">
        <f>I149</f>
        <v>222.39999999999998</v>
      </c>
      <c r="J161" s="168">
        <f>J149</f>
        <v>300</v>
      </c>
      <c r="K161" s="168">
        <f>K149</f>
        <v>300</v>
      </c>
      <c r="L161" s="86"/>
      <c r="M161" s="218"/>
      <c r="N161" s="195"/>
      <c r="O161" s="195"/>
      <c r="P161" s="7"/>
      <c r="Q161" s="16"/>
      <c r="R161" s="2"/>
      <c r="S161" s="2"/>
      <c r="T161" s="2"/>
      <c r="U161" s="2"/>
      <c r="V161" s="86"/>
    </row>
    <row r="162" spans="1:22" customFormat="1" ht="21.75" customHeight="1">
      <c r="A162" s="163" t="s">
        <v>58</v>
      </c>
      <c r="B162" s="461" t="s">
        <v>109</v>
      </c>
      <c r="C162" s="462"/>
      <c r="D162" s="462"/>
      <c r="E162" s="462"/>
      <c r="F162" s="210"/>
      <c r="G162" s="100"/>
      <c r="H162" s="100"/>
      <c r="I162" s="169"/>
      <c r="J162" s="169"/>
      <c r="K162" s="169"/>
      <c r="L162" s="86"/>
      <c r="M162" s="194"/>
      <c r="N162" s="195"/>
      <c r="O162" s="195"/>
      <c r="P162" s="7"/>
      <c r="Q162" s="16"/>
      <c r="R162" s="2"/>
      <c r="S162" s="2"/>
      <c r="T162" s="2"/>
      <c r="U162" s="2"/>
      <c r="V162" s="86"/>
    </row>
    <row r="163" spans="1:22" customFormat="1" ht="32.25" customHeight="1">
      <c r="A163" s="163" t="s">
        <v>59</v>
      </c>
      <c r="B163" s="472" t="s">
        <v>110</v>
      </c>
      <c r="C163" s="473"/>
      <c r="D163" s="473"/>
      <c r="E163" s="473"/>
      <c r="F163" s="210"/>
      <c r="G163" s="101"/>
      <c r="H163" s="101"/>
      <c r="I163" s="168"/>
      <c r="J163" s="168"/>
      <c r="K163" s="168"/>
      <c r="L163" s="86"/>
      <c r="M163" s="194"/>
      <c r="N163" s="195"/>
      <c r="O163" s="195"/>
      <c r="P163" s="7"/>
      <c r="Q163" s="16"/>
      <c r="R163" s="2"/>
      <c r="S163" s="2"/>
      <c r="T163" s="2"/>
      <c r="U163" s="2"/>
      <c r="V163" s="86"/>
    </row>
    <row r="164" spans="1:22" customFormat="1" ht="25.5" customHeight="1">
      <c r="A164" s="163" t="s">
        <v>60</v>
      </c>
      <c r="B164" s="240" t="s">
        <v>111</v>
      </c>
      <c r="C164" s="241"/>
      <c r="D164" s="241"/>
      <c r="E164" s="241"/>
      <c r="F164" s="210"/>
      <c r="G164" s="101">
        <f>G150</f>
        <v>0</v>
      </c>
      <c r="H164" s="101">
        <f>H150</f>
        <v>0</v>
      </c>
      <c r="I164" s="168">
        <f>I150</f>
        <v>6.8</v>
      </c>
      <c r="J164" s="168">
        <f>J150</f>
        <v>732.95</v>
      </c>
      <c r="K164" s="168">
        <f>K150</f>
        <v>825.73</v>
      </c>
      <c r="L164" s="86"/>
      <c r="M164" s="194"/>
      <c r="N164" s="195"/>
      <c r="O164" s="195"/>
      <c r="P164" s="7"/>
      <c r="Q164" s="16"/>
      <c r="R164" s="2"/>
      <c r="S164" s="2"/>
      <c r="T164" s="2"/>
      <c r="U164" s="2"/>
      <c r="V164" s="86"/>
    </row>
    <row r="165" spans="1:22" customFormat="1" ht="27" customHeight="1">
      <c r="A165" s="163" t="s">
        <v>61</v>
      </c>
      <c r="B165" s="472" t="s">
        <v>130</v>
      </c>
      <c r="C165" s="473"/>
      <c r="D165" s="473"/>
      <c r="E165" s="473"/>
      <c r="F165" s="210"/>
      <c r="G165" s="100"/>
      <c r="H165" s="100"/>
      <c r="I165" s="169"/>
      <c r="J165" s="169"/>
      <c r="K165" s="169"/>
      <c r="L165" s="86"/>
      <c r="M165" s="194"/>
      <c r="N165" s="195"/>
      <c r="O165" s="195"/>
      <c r="P165" s="7"/>
      <c r="Q165" s="16"/>
      <c r="R165" s="2"/>
      <c r="S165" s="2"/>
      <c r="T165" s="2"/>
      <c r="U165" s="2"/>
      <c r="V165" s="86"/>
    </row>
    <row r="166" spans="1:22" customFormat="1" ht="30" customHeight="1">
      <c r="A166" s="163" t="s">
        <v>62</v>
      </c>
      <c r="B166" s="472" t="s">
        <v>112</v>
      </c>
      <c r="C166" s="473"/>
      <c r="D166" s="473"/>
      <c r="E166" s="473"/>
      <c r="F166" s="475"/>
      <c r="G166" s="101">
        <f>G147</f>
        <v>2927.3</v>
      </c>
      <c r="H166" s="101">
        <f>H147</f>
        <v>3405.5999999999995</v>
      </c>
      <c r="I166" s="168">
        <f>I147</f>
        <v>2727.7</v>
      </c>
      <c r="J166" s="168">
        <f>J147</f>
        <v>3440</v>
      </c>
      <c r="K166" s="168">
        <f>K147</f>
        <v>3520</v>
      </c>
      <c r="L166" s="86"/>
      <c r="M166" s="194"/>
      <c r="N166" s="195"/>
      <c r="O166" s="195"/>
      <c r="P166" s="7"/>
      <c r="Q166" s="16"/>
      <c r="R166" s="2"/>
      <c r="S166" s="2"/>
      <c r="T166" s="2"/>
      <c r="U166" s="2"/>
      <c r="V166" s="86"/>
    </row>
    <row r="167" spans="1:22" customFormat="1" ht="20.25" customHeight="1">
      <c r="A167" s="163" t="s">
        <v>113</v>
      </c>
      <c r="B167" s="461" t="s">
        <v>114</v>
      </c>
      <c r="C167" s="462"/>
      <c r="D167" s="462"/>
      <c r="E167" s="462"/>
      <c r="F167" s="210"/>
      <c r="G167" s="101">
        <f>G152</f>
        <v>0</v>
      </c>
      <c r="H167" s="101">
        <f>H152</f>
        <v>598.1</v>
      </c>
      <c r="I167" s="168">
        <f>I152</f>
        <v>674.6</v>
      </c>
      <c r="J167" s="168">
        <f>J152</f>
        <v>11664.47</v>
      </c>
      <c r="K167" s="168">
        <f>K152</f>
        <v>11255.35</v>
      </c>
      <c r="L167" s="86"/>
      <c r="M167" s="194"/>
      <c r="N167" s="195"/>
      <c r="O167" s="195"/>
      <c r="P167" s="7"/>
      <c r="Q167" s="16"/>
      <c r="R167" s="2"/>
      <c r="S167" s="2"/>
      <c r="T167" s="2"/>
      <c r="U167" s="2"/>
      <c r="V167" s="86"/>
    </row>
    <row r="168" spans="1:22" customFormat="1" ht="27" customHeight="1">
      <c r="A168" s="163" t="s">
        <v>115</v>
      </c>
      <c r="B168" s="461" t="s">
        <v>116</v>
      </c>
      <c r="C168" s="462"/>
      <c r="D168" s="462"/>
      <c r="E168" s="462"/>
      <c r="F168" s="210"/>
      <c r="G168" s="101">
        <f>G146</f>
        <v>30</v>
      </c>
      <c r="H168" s="101">
        <f>H146</f>
        <v>30</v>
      </c>
      <c r="I168" s="168">
        <f>I146</f>
        <v>12</v>
      </c>
      <c r="J168" s="168">
        <f>J146</f>
        <v>30</v>
      </c>
      <c r="K168" s="168">
        <f>K146</f>
        <v>30</v>
      </c>
      <c r="L168" s="86"/>
      <c r="M168" s="194"/>
      <c r="N168" s="195"/>
      <c r="O168" s="195"/>
      <c r="P168" s="7"/>
      <c r="Q168" s="16"/>
      <c r="R168" s="2"/>
      <c r="S168" s="2"/>
      <c r="T168" s="2"/>
      <c r="U168" s="2"/>
      <c r="V168" s="86"/>
    </row>
    <row r="169" spans="1:22" customFormat="1" ht="21.75" customHeight="1">
      <c r="A169" s="163" t="s">
        <v>117</v>
      </c>
      <c r="B169" s="242" t="s">
        <v>118</v>
      </c>
      <c r="C169" s="243"/>
      <c r="D169" s="243"/>
      <c r="E169" s="243"/>
      <c r="F169" s="210"/>
      <c r="G169" s="101">
        <f>G30</f>
        <v>0</v>
      </c>
      <c r="H169" s="101">
        <f>H30</f>
        <v>7.6</v>
      </c>
      <c r="I169" s="168">
        <f>I30</f>
        <v>7.6</v>
      </c>
      <c r="J169" s="168">
        <f>J30</f>
        <v>0</v>
      </c>
      <c r="K169" s="168">
        <f>K30</f>
        <v>0</v>
      </c>
      <c r="L169" s="86"/>
      <c r="M169" s="194"/>
      <c r="N169" s="195"/>
      <c r="O169" s="195"/>
      <c r="P169" s="7"/>
      <c r="Q169" s="16"/>
      <c r="R169" s="2"/>
      <c r="S169" s="2"/>
      <c r="T169" s="2"/>
      <c r="U169" s="2"/>
      <c r="V169" s="86"/>
    </row>
    <row r="170" spans="1:22" customFormat="1" ht="21" customHeight="1">
      <c r="A170" s="164" t="s">
        <v>63</v>
      </c>
      <c r="B170" s="486" t="s">
        <v>64</v>
      </c>
      <c r="C170" s="487"/>
      <c r="D170" s="487"/>
      <c r="E170" s="487"/>
      <c r="F170" s="211"/>
      <c r="G170" s="99">
        <f>G153</f>
        <v>0</v>
      </c>
      <c r="H170" s="99">
        <f>H153</f>
        <v>0</v>
      </c>
      <c r="I170" s="99">
        <f>I153</f>
        <v>0</v>
      </c>
      <c r="J170" s="99">
        <f>J153</f>
        <v>1020</v>
      </c>
      <c r="K170" s="167">
        <f>K153</f>
        <v>4344.3</v>
      </c>
      <c r="L170" s="86"/>
      <c r="M170" s="194"/>
      <c r="N170" s="195"/>
      <c r="O170" s="195"/>
      <c r="P170" s="7"/>
      <c r="Q170" s="16"/>
      <c r="R170" s="2"/>
      <c r="S170" s="2"/>
      <c r="T170" s="2"/>
      <c r="U170" s="2"/>
      <c r="V170" s="86"/>
    </row>
    <row r="171" spans="1:22" customFormat="1" ht="27.75" customHeight="1">
      <c r="A171" s="488" t="s">
        <v>180</v>
      </c>
      <c r="B171" s="489"/>
      <c r="C171" s="489"/>
      <c r="D171" s="489"/>
      <c r="E171" s="489"/>
      <c r="F171" s="165"/>
      <c r="G171" s="102">
        <f>SUM(G158+G170)</f>
        <v>9709.7000000000007</v>
      </c>
      <c r="H171" s="102">
        <f>SUM(H158+H170)</f>
        <v>13748.3</v>
      </c>
      <c r="I171" s="170">
        <f>SUM(I158+I170)</f>
        <v>10863</v>
      </c>
      <c r="J171" s="170">
        <f>SUM(J158+J170)</f>
        <v>30104.921999999999</v>
      </c>
      <c r="K171" s="170">
        <f>SUM(K158+K170)</f>
        <v>33506.81</v>
      </c>
      <c r="L171" s="86"/>
      <c r="M171" s="194"/>
      <c r="N171" s="195"/>
      <c r="O171" s="195"/>
      <c r="P171" s="7"/>
      <c r="Q171" s="16"/>
      <c r="R171" s="2"/>
      <c r="S171" s="2"/>
      <c r="T171" s="2"/>
      <c r="U171" s="2"/>
      <c r="V171" s="86"/>
    </row>
    <row r="172" spans="1:22" ht="21.75" customHeight="1">
      <c r="G172" s="212"/>
      <c r="H172" s="212"/>
      <c r="I172" s="212"/>
      <c r="J172" s="212"/>
      <c r="K172" s="212"/>
      <c r="L172" s="86"/>
      <c r="M172" s="194"/>
      <c r="N172" s="195"/>
      <c r="O172" s="195"/>
      <c r="V172" s="86"/>
    </row>
    <row r="173" spans="1:22" ht="18.75" customHeight="1"/>
    <row r="174" spans="1:22" ht="46.35" customHeight="1"/>
    <row r="175" spans="1:22" ht="15" customHeight="1"/>
    <row r="176" spans="1:22" ht="16.350000000000001" customHeight="1"/>
    <row r="177" ht="25.9" customHeight="1"/>
    <row r="178" ht="25.9" customHeight="1"/>
    <row r="179" ht="48.95" customHeight="1"/>
    <row r="180" ht="15.95" customHeight="1"/>
    <row r="181" ht="12.95" customHeight="1"/>
    <row r="182" ht="14.1" customHeight="1"/>
    <row r="183" ht="20.100000000000001" customHeight="1"/>
    <row r="184" ht="13.9" customHeight="1"/>
    <row r="185" ht="50.1" customHeight="1"/>
    <row r="186" ht="15.95" customHeight="1"/>
    <row r="187" ht="13.9" customHeight="1"/>
    <row r="188" ht="21.95" customHeight="1"/>
    <row r="189" ht="15.95" customHeight="1"/>
    <row r="190" ht="13.9" customHeight="1"/>
    <row r="191" ht="21.95" customHeight="1"/>
    <row r="192" ht="13.5" customHeight="1"/>
    <row r="193" ht="16.899999999999999" customHeight="1"/>
    <row r="194" ht="17.850000000000001" customHeight="1"/>
    <row r="195" ht="19.899999999999999" customHeight="1"/>
    <row r="196" ht="17.850000000000001" customHeight="1"/>
    <row r="197" ht="136.15" customHeight="1"/>
    <row r="198" ht="29.1" customHeight="1"/>
    <row r="199" ht="18.399999999999999" customHeight="1"/>
    <row r="200" ht="27.75" customHeight="1"/>
    <row r="201" ht="39.75" customHeight="1"/>
    <row r="202" ht="29.1" customHeight="1"/>
    <row r="203" ht="16.899999999999999" customHeight="1"/>
    <row r="204" ht="118.7" customHeight="1"/>
    <row r="205" ht="15.95" customHeight="1"/>
    <row r="206" ht="22.7" customHeight="1"/>
    <row r="207" ht="66" customHeight="1"/>
    <row r="208" ht="15.95" customHeight="1"/>
    <row r="210" ht="62.25" customHeight="1"/>
    <row r="211" ht="15.95" customHeight="1"/>
    <row r="213" ht="37.700000000000003" customHeight="1"/>
    <row r="214" ht="13.9" customHeight="1"/>
    <row r="215" ht="19.350000000000001" customHeight="1"/>
    <row r="216" ht="21" customHeight="1"/>
    <row r="217" ht="16.350000000000001" customHeight="1"/>
    <row r="218" ht="15.75" customHeight="1"/>
    <row r="219" ht="24" customHeight="1"/>
    <row r="221" ht="71.099999999999994" customHeight="1"/>
    <row r="222" ht="25.5" customHeight="1"/>
    <row r="223" ht="29.85" customHeight="1"/>
    <row r="224" ht="50.85" customHeight="1"/>
    <row r="225" ht="25.9" customHeight="1"/>
    <row r="226" ht="28.5" customHeight="1"/>
    <row r="227" ht="34.5" customHeight="1"/>
    <row r="228" ht="25.5" customHeight="1"/>
    <row r="229" ht="26.85" customHeight="1"/>
    <row r="230" ht="38.450000000000003" customHeight="1"/>
    <row r="231" ht="25.5" customHeight="1"/>
    <row r="232" ht="26.85" customHeight="1"/>
    <row r="233" ht="38.450000000000003" customHeight="1"/>
    <row r="234" ht="16.350000000000001" customHeight="1"/>
    <row r="235" ht="17.25" customHeight="1"/>
    <row r="236" ht="12.95" customHeight="1"/>
    <row r="238" ht="23.65" customHeight="1"/>
    <row r="239" ht="14.25" customHeight="1"/>
    <row r="240" ht="21" customHeight="1"/>
    <row r="241" ht="12.95" customHeight="1"/>
    <row r="242" ht="12.95" customHeight="1"/>
    <row r="243" ht="43.9" customHeight="1"/>
    <row r="244" ht="27.2" customHeight="1"/>
    <row r="245" ht="12.95" customHeight="1"/>
    <row r="246" ht="89.65" customHeight="1"/>
    <row r="247" ht="12.95" customHeight="1"/>
    <row r="249" ht="25.15" customHeight="1"/>
    <row r="250" ht="12.95" customHeight="1"/>
    <row r="253" ht="12.95" customHeight="1"/>
    <row r="255" ht="18.95" customHeight="1"/>
    <row r="256" ht="12.95" customHeight="1"/>
    <row r="257" ht="12.95" customHeight="1"/>
    <row r="258" ht="35.1" customHeight="1"/>
    <row r="259" ht="28.35" customHeight="1"/>
    <row r="262" ht="28.35" customHeight="1"/>
    <row r="264" ht="24.4" customHeight="1"/>
    <row r="265" ht="14.25" customHeight="1"/>
    <row r="266" ht="23.25" customHeight="1"/>
    <row r="267" ht="69.95" customHeight="1"/>
    <row r="268" ht="68.25" customHeight="1"/>
    <row r="269" ht="169.15" customHeight="1"/>
    <row r="270" ht="12.95" customHeight="1"/>
    <row r="272" ht="86.45" customHeight="1"/>
    <row r="273" ht="17.850000000000001" customHeight="1"/>
    <row r="274" ht="18.75" customHeight="1"/>
    <row r="275" ht="21.95" customHeight="1"/>
    <row r="276" ht="14.25" customHeight="1"/>
    <row r="277" ht="56.85" customHeight="1"/>
    <row r="278" ht="21.95" customHeight="1"/>
    <row r="279" ht="14.25" customHeight="1"/>
    <row r="280" ht="59.65" customHeight="1"/>
    <row r="281" ht="14.25" customHeight="1"/>
    <row r="283" ht="24" customHeight="1"/>
  </sheetData>
  <sheetProtection selectLockedCells="1" selectUnlockedCells="1"/>
  <mergeCells count="357">
    <mergeCell ref="A13:O13"/>
    <mergeCell ref="A14:O14"/>
    <mergeCell ref="L6:O6"/>
    <mergeCell ref="A7:O7"/>
    <mergeCell ref="A8:O8"/>
    <mergeCell ref="L9:O9"/>
    <mergeCell ref="A10:A12"/>
    <mergeCell ref="D10:D12"/>
    <mergeCell ref="M11:O11"/>
    <mergeCell ref="F10:F12"/>
    <mergeCell ref="E10:E12"/>
    <mergeCell ref="I10:I12"/>
    <mergeCell ref="B10:B12"/>
    <mergeCell ref="L10:O10"/>
    <mergeCell ref="J10:J12"/>
    <mergeCell ref="H10:H12"/>
    <mergeCell ref="K10:K12"/>
    <mergeCell ref="L11:L12"/>
    <mergeCell ref="G10:G12"/>
    <mergeCell ref="M33:M35"/>
    <mergeCell ref="N33:N35"/>
    <mergeCell ref="O33:O35"/>
    <mergeCell ref="L39:L41"/>
    <mergeCell ref="M39:M41"/>
    <mergeCell ref="N39:N41"/>
    <mergeCell ref="O39:O41"/>
    <mergeCell ref="L37:O37"/>
    <mergeCell ref="L32:O32"/>
    <mergeCell ref="L33:L35"/>
    <mergeCell ref="A100:A103"/>
    <mergeCell ref="A104:A105"/>
    <mergeCell ref="A108:A111"/>
    <mergeCell ref="N112:N114"/>
    <mergeCell ref="A96:A99"/>
    <mergeCell ref="O96:O98"/>
    <mergeCell ref="B104:B105"/>
    <mergeCell ref="L107:O107"/>
    <mergeCell ref="E101:E103"/>
    <mergeCell ref="L99:O99"/>
    <mergeCell ref="M108:M110"/>
    <mergeCell ref="L96:L98"/>
    <mergeCell ref="M96:M98"/>
    <mergeCell ref="B96:B99"/>
    <mergeCell ref="B100:B103"/>
    <mergeCell ref="L103:O103"/>
    <mergeCell ref="C100:C103"/>
    <mergeCell ref="L108:L110"/>
    <mergeCell ref="E96:E99"/>
    <mergeCell ref="A112:A115"/>
    <mergeCell ref="D96:D99"/>
    <mergeCell ref="D100:D103"/>
    <mergeCell ref="N108:N110"/>
    <mergeCell ref="N96:N98"/>
    <mergeCell ref="A63:A66"/>
    <mergeCell ref="B67:B70"/>
    <mergeCell ref="A67:A70"/>
    <mergeCell ref="E63:E66"/>
    <mergeCell ref="A90:A95"/>
    <mergeCell ref="E79:E82"/>
    <mergeCell ref="E83:E84"/>
    <mergeCell ref="B90:B95"/>
    <mergeCell ref="C89:O89"/>
    <mergeCell ref="C90:C95"/>
    <mergeCell ref="D79:D82"/>
    <mergeCell ref="E75:E78"/>
    <mergeCell ref="L84:O84"/>
    <mergeCell ref="L78:O78"/>
    <mergeCell ref="L82:O82"/>
    <mergeCell ref="L79:L81"/>
    <mergeCell ref="A71:A74"/>
    <mergeCell ref="D75:D78"/>
    <mergeCell ref="C67:C70"/>
    <mergeCell ref="D90:D95"/>
    <mergeCell ref="F91:F92"/>
    <mergeCell ref="G91:G92"/>
    <mergeCell ref="H91:H92"/>
    <mergeCell ref="I91:I92"/>
    <mergeCell ref="A59:A62"/>
    <mergeCell ref="B59:B62"/>
    <mergeCell ref="B71:B74"/>
    <mergeCell ref="B63:B66"/>
    <mergeCell ref="B79:B82"/>
    <mergeCell ref="A33:A36"/>
    <mergeCell ref="L36:O36"/>
    <mergeCell ref="E33:E36"/>
    <mergeCell ref="A29:A32"/>
    <mergeCell ref="C37:F37"/>
    <mergeCell ref="L30:L31"/>
    <mergeCell ref="M30:M31"/>
    <mergeCell ref="D33:D36"/>
    <mergeCell ref="B33:B36"/>
    <mergeCell ref="C33:C36"/>
    <mergeCell ref="O30:O31"/>
    <mergeCell ref="C39:C42"/>
    <mergeCell ref="D39:D42"/>
    <mergeCell ref="L67:L69"/>
    <mergeCell ref="M67:M69"/>
    <mergeCell ref="E71:E74"/>
    <mergeCell ref="A55:A58"/>
    <mergeCell ref="L45:O45"/>
    <mergeCell ref="M43:M44"/>
    <mergeCell ref="D52:D54"/>
    <mergeCell ref="C55:C58"/>
    <mergeCell ref="D48:D51"/>
    <mergeCell ref="A39:A42"/>
    <mergeCell ref="A48:A51"/>
    <mergeCell ref="D17:D20"/>
    <mergeCell ref="B43:B45"/>
    <mergeCell ref="B52:B54"/>
    <mergeCell ref="B48:B51"/>
    <mergeCell ref="A43:A45"/>
    <mergeCell ref="B55:B58"/>
    <mergeCell ref="A21:A22"/>
    <mergeCell ref="B21:B22"/>
    <mergeCell ref="B29:B32"/>
    <mergeCell ref="C29:C32"/>
    <mergeCell ref="D29:D32"/>
    <mergeCell ref="C23:F23"/>
    <mergeCell ref="C24:O24"/>
    <mergeCell ref="K25:K27"/>
    <mergeCell ref="L43:L44"/>
    <mergeCell ref="N30:N31"/>
    <mergeCell ref="J25:J27"/>
    <mergeCell ref="B39:B42"/>
    <mergeCell ref="N43:N44"/>
    <mergeCell ref="O43:O44"/>
    <mergeCell ref="A52:A54"/>
    <mergeCell ref="E30:E32"/>
    <mergeCell ref="C46:F46"/>
    <mergeCell ref="E59:E62"/>
    <mergeCell ref="L46:O46"/>
    <mergeCell ref="E43:E45"/>
    <mergeCell ref="D59:D62"/>
    <mergeCell ref="N60:N61"/>
    <mergeCell ref="O60:O61"/>
    <mergeCell ref="C52:C54"/>
    <mergeCell ref="L54:O54"/>
    <mergeCell ref="G52:G53"/>
    <mergeCell ref="I52:I53"/>
    <mergeCell ref="C43:C45"/>
    <mergeCell ref="D43:D45"/>
    <mergeCell ref="C47:O47"/>
    <mergeCell ref="L58:O58"/>
    <mergeCell ref="L62:O62"/>
    <mergeCell ref="L56:L57"/>
    <mergeCell ref="M56:M57"/>
    <mergeCell ref="D55:D58"/>
    <mergeCell ref="E48:E51"/>
    <mergeCell ref="J52:J53"/>
    <mergeCell ref="C21:C22"/>
    <mergeCell ref="D21:D22"/>
    <mergeCell ref="E17:E20"/>
    <mergeCell ref="L20:O20"/>
    <mergeCell ref="G25:G27"/>
    <mergeCell ref="H25:H27"/>
    <mergeCell ref="I25:I27"/>
    <mergeCell ref="L22:O22"/>
    <mergeCell ref="L23:O23"/>
    <mergeCell ref="F25:F27"/>
    <mergeCell ref="L17:L18"/>
    <mergeCell ref="M17:M18"/>
    <mergeCell ref="N17:N18"/>
    <mergeCell ref="O17:O18"/>
    <mergeCell ref="A25:A28"/>
    <mergeCell ref="E21:E22"/>
    <mergeCell ref="A17:A20"/>
    <mergeCell ref="B17:B20"/>
    <mergeCell ref="C17:C20"/>
    <mergeCell ref="B170:E170"/>
    <mergeCell ref="A171:E171"/>
    <mergeCell ref="B75:B78"/>
    <mergeCell ref="N79:N81"/>
    <mergeCell ref="C79:C82"/>
    <mergeCell ref="C75:C78"/>
    <mergeCell ref="B160:E160"/>
    <mergeCell ref="B161:E161"/>
    <mergeCell ref="A79:A82"/>
    <mergeCell ref="A83:A84"/>
    <mergeCell ref="A75:A78"/>
    <mergeCell ref="B83:B84"/>
    <mergeCell ref="C83:C84"/>
    <mergeCell ref="D83:D84"/>
    <mergeCell ref="D122:D124"/>
    <mergeCell ref="B88:O88"/>
    <mergeCell ref="B168:E168"/>
    <mergeCell ref="D112:D115"/>
    <mergeCell ref="C96:C99"/>
    <mergeCell ref="B167:E167"/>
    <mergeCell ref="C125:C128"/>
    <mergeCell ref="B144:F144"/>
    <mergeCell ref="B159:E159"/>
    <mergeCell ref="B158:E158"/>
    <mergeCell ref="A157:E157"/>
    <mergeCell ref="B143:F143"/>
    <mergeCell ref="L143:O143"/>
    <mergeCell ref="C135:F135"/>
    <mergeCell ref="L135:O135"/>
    <mergeCell ref="L142:O142"/>
    <mergeCell ref="B165:E165"/>
    <mergeCell ref="B162:E162"/>
    <mergeCell ref="B163:E163"/>
    <mergeCell ref="N125:N127"/>
    <mergeCell ref="B166:F166"/>
    <mergeCell ref="A132:A134"/>
    <mergeCell ref="A137:A141"/>
    <mergeCell ref="B137:B141"/>
    <mergeCell ref="C137:C141"/>
    <mergeCell ref="A125:A128"/>
    <mergeCell ref="E125:E128"/>
    <mergeCell ref="C142:F142"/>
    <mergeCell ref="M137:M140"/>
    <mergeCell ref="N137:N140"/>
    <mergeCell ref="B125:B128"/>
    <mergeCell ref="A129:A131"/>
    <mergeCell ref="L141:O141"/>
    <mergeCell ref="L134:O134"/>
    <mergeCell ref="O137:O140"/>
    <mergeCell ref="C136:O136"/>
    <mergeCell ref="B129:B131"/>
    <mergeCell ref="C129:C131"/>
    <mergeCell ref="B132:B134"/>
    <mergeCell ref="C132:C134"/>
    <mergeCell ref="L122:L123"/>
    <mergeCell ref="D104:D105"/>
    <mergeCell ref="E106:E107"/>
    <mergeCell ref="B108:B111"/>
    <mergeCell ref="D108:D111"/>
    <mergeCell ref="E108:E111"/>
    <mergeCell ref="C122:C124"/>
    <mergeCell ref="D119:D121"/>
    <mergeCell ref="L118:O118"/>
    <mergeCell ref="M119:M120"/>
    <mergeCell ref="N119:N120"/>
    <mergeCell ref="D116:D118"/>
    <mergeCell ref="E116:E118"/>
    <mergeCell ref="L116:L117"/>
    <mergeCell ref="N116:N117"/>
    <mergeCell ref="B122:B124"/>
    <mergeCell ref="B119:B121"/>
    <mergeCell ref="E104:E105"/>
    <mergeCell ref="O108:O110"/>
    <mergeCell ref="L105:O105"/>
    <mergeCell ref="C108:C111"/>
    <mergeCell ref="A122:A124"/>
    <mergeCell ref="E119:E121"/>
    <mergeCell ref="N129:N130"/>
    <mergeCell ref="M125:M127"/>
    <mergeCell ref="L125:L127"/>
    <mergeCell ref="L111:O111"/>
    <mergeCell ref="C106:C107"/>
    <mergeCell ref="C104:C105"/>
    <mergeCell ref="A116:A118"/>
    <mergeCell ref="B116:B118"/>
    <mergeCell ref="B112:B115"/>
    <mergeCell ref="C112:C115"/>
    <mergeCell ref="C116:C118"/>
    <mergeCell ref="M116:M117"/>
    <mergeCell ref="E129:E131"/>
    <mergeCell ref="L128:O128"/>
    <mergeCell ref="A106:A107"/>
    <mergeCell ref="D106:D107"/>
    <mergeCell ref="A119:A121"/>
    <mergeCell ref="L121:O121"/>
    <mergeCell ref="O119:O120"/>
    <mergeCell ref="L119:L120"/>
    <mergeCell ref="E112:E115"/>
    <mergeCell ref="L112:L114"/>
    <mergeCell ref="D155:K155"/>
    <mergeCell ref="D137:D141"/>
    <mergeCell ref="E137:E141"/>
    <mergeCell ref="D129:D131"/>
    <mergeCell ref="D132:D134"/>
    <mergeCell ref="E132:E134"/>
    <mergeCell ref="D125:D128"/>
    <mergeCell ref="C119:C121"/>
    <mergeCell ref="O112:O114"/>
    <mergeCell ref="L144:O144"/>
    <mergeCell ref="L137:L140"/>
    <mergeCell ref="L131:O131"/>
    <mergeCell ref="O125:O127"/>
    <mergeCell ref="O129:O130"/>
    <mergeCell ref="M129:M130"/>
    <mergeCell ref="L129:L130"/>
    <mergeCell ref="L115:O115"/>
    <mergeCell ref="M112:M114"/>
    <mergeCell ref="N122:N123"/>
    <mergeCell ref="O116:O117"/>
    <mergeCell ref="E122:E124"/>
    <mergeCell ref="L124:O124"/>
    <mergeCell ref="O122:O123"/>
    <mergeCell ref="M122:M123"/>
    <mergeCell ref="M75:M77"/>
    <mergeCell ref="N75:N77"/>
    <mergeCell ref="O75:O77"/>
    <mergeCell ref="L74:O74"/>
    <mergeCell ref="L75:L77"/>
    <mergeCell ref="L71:L73"/>
    <mergeCell ref="M71:M73"/>
    <mergeCell ref="N71:N73"/>
    <mergeCell ref="O67:O69"/>
    <mergeCell ref="L85:O85"/>
    <mergeCell ref="C85:F85"/>
    <mergeCell ref="B86:F86"/>
    <mergeCell ref="M79:M81"/>
    <mergeCell ref="A87:O87"/>
    <mergeCell ref="L93:L94"/>
    <mergeCell ref="M93:M94"/>
    <mergeCell ref="N93:N94"/>
    <mergeCell ref="O93:O94"/>
    <mergeCell ref="C48:C51"/>
    <mergeCell ref="B106:B107"/>
    <mergeCell ref="O71:O73"/>
    <mergeCell ref="D67:D70"/>
    <mergeCell ref="C71:C74"/>
    <mergeCell ref="O63:O65"/>
    <mergeCell ref="M63:M65"/>
    <mergeCell ref="E52:E54"/>
    <mergeCell ref="H52:H53"/>
    <mergeCell ref="C59:C62"/>
    <mergeCell ref="C63:C66"/>
    <mergeCell ref="D63:D66"/>
    <mergeCell ref="L63:L65"/>
    <mergeCell ref="N67:N69"/>
    <mergeCell ref="O56:O57"/>
    <mergeCell ref="L60:L61"/>
    <mergeCell ref="M60:M61"/>
    <mergeCell ref="L51:O51"/>
    <mergeCell ref="J91:J92"/>
    <mergeCell ref="K91:K92"/>
    <mergeCell ref="O79:O81"/>
    <mergeCell ref="E90:E95"/>
    <mergeCell ref="L95:O95"/>
    <mergeCell ref="L86:O86"/>
    <mergeCell ref="L1:O1"/>
    <mergeCell ref="L2:O2"/>
    <mergeCell ref="L3:O3"/>
    <mergeCell ref="L4:O4"/>
    <mergeCell ref="L5:O5"/>
    <mergeCell ref="L42:O42"/>
    <mergeCell ref="E39:E42"/>
    <mergeCell ref="C38:O38"/>
    <mergeCell ref="D71:D74"/>
    <mergeCell ref="K52:K53"/>
    <mergeCell ref="F52:F53"/>
    <mergeCell ref="E67:E70"/>
    <mergeCell ref="L70:O70"/>
    <mergeCell ref="L66:O66"/>
    <mergeCell ref="E55:E58"/>
    <mergeCell ref="N63:N65"/>
    <mergeCell ref="N56:N57"/>
    <mergeCell ref="B15:O15"/>
    <mergeCell ref="C16:O16"/>
    <mergeCell ref="B25:B28"/>
    <mergeCell ref="C25:C28"/>
    <mergeCell ref="D25:D28"/>
    <mergeCell ref="E25:E28"/>
    <mergeCell ref="L28:O28"/>
  </mergeCells>
  <pageMargins left="0.78740157480314965" right="0.39370078740157483" top="0.39370078740157483" bottom="0.19685039370078741" header="0.11811023622047245" footer="0.11811023622047245"/>
  <pageSetup paperSize="9" scale="80" firstPageNumber="59" fitToHeight="0" orientation="landscape" useFirstPageNumber="1" r:id="rId1"/>
  <headerFooter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workbookViewId="0">
      <selection activeCell="C26" sqref="C26"/>
    </sheetView>
  </sheetViews>
  <sheetFormatPr defaultRowHeight="12.75"/>
  <cols>
    <col min="1" max="1" width="22.42578125" customWidth="1"/>
    <col min="3" max="3" width="59.42578125" customWidth="1"/>
  </cols>
  <sheetData>
    <row r="2" spans="1:8" s="36" customFormat="1" ht="26.25" customHeight="1">
      <c r="A2" s="615" t="s">
        <v>138</v>
      </c>
      <c r="B2" s="615"/>
      <c r="C2" s="615"/>
      <c r="D2" s="35"/>
    </row>
    <row r="3" spans="1:8" s="36" customFormat="1" ht="37.5" customHeight="1">
      <c r="A3" s="37" t="s">
        <v>139</v>
      </c>
      <c r="B3" s="616" t="s">
        <v>140</v>
      </c>
      <c r="C3" s="617"/>
      <c r="H3" s="35"/>
    </row>
    <row r="4" spans="1:8" s="36" customFormat="1" ht="40.5" customHeight="1">
      <c r="A4" s="38" t="s">
        <v>24</v>
      </c>
      <c r="B4" s="613" t="s">
        <v>141</v>
      </c>
      <c r="C4" s="614"/>
    </row>
    <row r="5" spans="1:8" s="36" customFormat="1" ht="23.1" customHeight="1">
      <c r="A5" s="38" t="s">
        <v>32</v>
      </c>
      <c r="B5" s="613" t="s">
        <v>142</v>
      </c>
      <c r="C5" s="614"/>
    </row>
    <row r="6" spans="1:8" s="36" customFormat="1" ht="23.25" customHeight="1">
      <c r="A6" s="38" t="s">
        <v>35</v>
      </c>
      <c r="B6" s="613" t="s">
        <v>143</v>
      </c>
      <c r="C6" s="614"/>
    </row>
    <row r="7" spans="1:8" s="36" customFormat="1" ht="22.15" customHeight="1">
      <c r="A7" s="38" t="s">
        <v>144</v>
      </c>
      <c r="B7" s="613" t="s">
        <v>145</v>
      </c>
      <c r="C7" s="614"/>
    </row>
    <row r="8" spans="1:8" s="36" customFormat="1" ht="21" customHeight="1">
      <c r="A8" s="38" t="s">
        <v>146</v>
      </c>
      <c r="B8" s="613" t="s">
        <v>147</v>
      </c>
      <c r="C8" s="614"/>
    </row>
    <row r="9" spans="1:8" s="36" customFormat="1" ht="22.15" customHeight="1">
      <c r="A9" s="37">
        <v>22</v>
      </c>
      <c r="B9" s="613" t="s">
        <v>148</v>
      </c>
      <c r="C9" s="614"/>
      <c r="D9" s="39"/>
    </row>
    <row r="10" spans="1:8" s="36" customFormat="1" ht="15.75" customHeight="1">
      <c r="A10" s="40">
        <v>144127993</v>
      </c>
      <c r="B10" s="610" t="s">
        <v>150</v>
      </c>
      <c r="C10" s="611"/>
    </row>
    <row r="11" spans="1:8" s="36" customFormat="1" ht="15.75" customHeight="1"/>
    <row r="12" spans="1:8" s="36" customFormat="1" ht="15.75" customHeight="1">
      <c r="A12" s="612" t="s">
        <v>149</v>
      </c>
      <c r="B12" s="612"/>
      <c r="C12" s="612"/>
    </row>
    <row r="14" spans="1:8">
      <c r="B14" s="94"/>
      <c r="C14" s="94"/>
    </row>
  </sheetData>
  <mergeCells count="10">
    <mergeCell ref="B10:C10"/>
    <mergeCell ref="A12:C12"/>
    <mergeCell ref="B7:C7"/>
    <mergeCell ref="B6:C6"/>
    <mergeCell ref="A2:C2"/>
    <mergeCell ref="B3:C3"/>
    <mergeCell ref="B4:C4"/>
    <mergeCell ref="B5:C5"/>
    <mergeCell ref="B8:C8"/>
    <mergeCell ref="B9:C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1_c_1_c_1</vt:lpstr>
      <vt:lpstr>vykdytoju_kodai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Sigita Kamarauskienė</dc:creator>
  <cp:lastModifiedBy>Rasa Macienė</cp:lastModifiedBy>
  <cp:lastPrinted>2017-11-15T08:28:06Z</cp:lastPrinted>
  <dcterms:created xsi:type="dcterms:W3CDTF">2015-11-04T15:06:28Z</dcterms:created>
  <dcterms:modified xsi:type="dcterms:W3CDTF">2018-01-23T11:56:33Z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74BCC97A-63E0-4112-AFE0-2E90C99284C9</vt:lpwstr>
  </property>
</Properties>
</file>