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/>
  </bookViews>
  <sheets>
    <sheet name="08_programa" sheetId="6" r:id="rId1"/>
    <sheet name="vykdytojų_kodai" sheetId="5" r:id="rId2"/>
  </sheets>
  <definedNames>
    <definedName name="Excel_BuiltIn_Print_Titles_1_1">"$#REF!.$A$4:$HO$4"</definedName>
    <definedName name="Excel_BuiltIn_Print_Titles_1_1_1">"$#REF!.$A$4:$HL$4"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3" i="6" l="1"/>
  <c r="I252" i="6" s="1"/>
  <c r="I242" i="6" l="1"/>
  <c r="H232" i="6" l="1"/>
  <c r="H259" i="6" s="1"/>
  <c r="I232" i="6"/>
  <c r="I259" i="6" s="1"/>
  <c r="J232" i="6"/>
  <c r="J259" i="6" s="1"/>
  <c r="K232" i="6"/>
  <c r="K259" i="6" s="1"/>
  <c r="H236" i="6"/>
  <c r="H254" i="6" s="1"/>
  <c r="I236" i="6"/>
  <c r="I254" i="6" s="1"/>
  <c r="J236" i="6"/>
  <c r="J254" i="6" s="1"/>
  <c r="K236" i="6"/>
  <c r="K254" i="6" s="1"/>
  <c r="G236" i="6"/>
  <c r="G254" i="6" s="1"/>
  <c r="H242" i="6"/>
  <c r="H261" i="6" s="1"/>
  <c r="I261" i="6"/>
  <c r="J242" i="6"/>
  <c r="J261" i="6" s="1"/>
  <c r="K242" i="6"/>
  <c r="K261" i="6" s="1"/>
  <c r="H240" i="6"/>
  <c r="H263" i="6" s="1"/>
  <c r="I240" i="6"/>
  <c r="I263" i="6" s="1"/>
  <c r="J240" i="6"/>
  <c r="J263" i="6" s="1"/>
  <c r="K240" i="6"/>
  <c r="K263" i="6" s="1"/>
  <c r="G240" i="6"/>
  <c r="G263" i="6" s="1"/>
  <c r="G93" i="6"/>
  <c r="G242" i="6" s="1"/>
  <c r="G261" i="6" s="1"/>
  <c r="G238" i="6"/>
  <c r="G256" i="6" s="1"/>
  <c r="G153" i="6"/>
  <c r="H239" i="6"/>
  <c r="H258" i="6" s="1"/>
  <c r="G239" i="6"/>
  <c r="G258" i="6" s="1"/>
  <c r="H243" i="6"/>
  <c r="H262" i="6" s="1"/>
  <c r="H238" i="6"/>
  <c r="H256" i="6" s="1"/>
  <c r="H237" i="6"/>
  <c r="H257" i="6" s="1"/>
  <c r="H235" i="6"/>
  <c r="H251" i="6" s="1"/>
  <c r="H233" i="6"/>
  <c r="H252" i="6" s="1"/>
  <c r="H231" i="6"/>
  <c r="H250" i="6" s="1"/>
  <c r="H226" i="6"/>
  <c r="H227" i="6" s="1"/>
  <c r="H218" i="6"/>
  <c r="H216" i="6"/>
  <c r="H212" i="6"/>
  <c r="H207" i="6"/>
  <c r="H202" i="6"/>
  <c r="H197" i="6"/>
  <c r="H195" i="6"/>
  <c r="H190" i="6"/>
  <c r="H186" i="6"/>
  <c r="H178" i="6"/>
  <c r="H176" i="6"/>
  <c r="H172" i="6"/>
  <c r="H169" i="6"/>
  <c r="H167" i="6"/>
  <c r="H162" i="6"/>
  <c r="H157" i="6"/>
  <c r="H153" i="6"/>
  <c r="H148" i="6"/>
  <c r="H149" i="6" s="1"/>
  <c r="H139" i="6"/>
  <c r="H140" i="6" s="1"/>
  <c r="G122" i="6"/>
  <c r="G109" i="6"/>
  <c r="G106" i="6"/>
  <c r="H135" i="6"/>
  <c r="H136" i="6" s="1"/>
  <c r="H116" i="6"/>
  <c r="H114" i="6"/>
  <c r="H89" i="6"/>
  <c r="I89" i="6"/>
  <c r="J89" i="6"/>
  <c r="K89" i="6"/>
  <c r="G89" i="6"/>
  <c r="G74" i="6"/>
  <c r="G65" i="6"/>
  <c r="H98" i="6"/>
  <c r="H95" i="6"/>
  <c r="H92" i="6"/>
  <c r="H87" i="6"/>
  <c r="H82" i="6"/>
  <c r="H80" i="6"/>
  <c r="H71" i="6"/>
  <c r="H46" i="6"/>
  <c r="H37" i="6"/>
  <c r="H35" i="6"/>
  <c r="H30" i="6"/>
  <c r="H28" i="6"/>
  <c r="H31" i="6" l="1"/>
  <c r="G232" i="6"/>
  <c r="G259" i="6" s="1"/>
  <c r="G231" i="6"/>
  <c r="G250" i="6" s="1"/>
  <c r="H260" i="6"/>
  <c r="H117" i="6"/>
  <c r="H118" i="6" s="1"/>
  <c r="H47" i="6"/>
  <c r="H48" i="6" s="1"/>
  <c r="H99" i="6"/>
  <c r="H100" i="6" s="1"/>
  <c r="H141" i="6"/>
  <c r="H222" i="6"/>
  <c r="H228" i="6" s="1"/>
  <c r="H249" i="6"/>
  <c r="H244" i="6"/>
  <c r="H229" i="6" l="1"/>
  <c r="H264" i="6"/>
  <c r="I231" i="6"/>
  <c r="I250" i="6" s="1"/>
  <c r="I221" i="6" l="1"/>
  <c r="I237" i="6" l="1"/>
  <c r="I257" i="6" s="1"/>
  <c r="J237" i="6"/>
  <c r="J257" i="6" s="1"/>
  <c r="K237" i="6"/>
  <c r="K257" i="6" s="1"/>
  <c r="G237" i="6"/>
  <c r="G257" i="6" s="1"/>
  <c r="I243" i="6"/>
  <c r="I262" i="6" s="1"/>
  <c r="J243" i="6"/>
  <c r="J262" i="6" s="1"/>
  <c r="K243" i="6"/>
  <c r="K262" i="6" s="1"/>
  <c r="G243" i="6"/>
  <c r="G262" i="6" s="1"/>
  <c r="G235" i="6" l="1"/>
  <c r="J233" i="6"/>
  <c r="J252" i="6" s="1"/>
  <c r="K233" i="6"/>
  <c r="K252" i="6" s="1"/>
  <c r="G233" i="6"/>
  <c r="G252" i="6" s="1"/>
  <c r="J231" i="6"/>
  <c r="J250" i="6" s="1"/>
  <c r="I135" i="6" l="1"/>
  <c r="J135" i="6"/>
  <c r="K135" i="6"/>
  <c r="G135" i="6"/>
  <c r="I114" i="6"/>
  <c r="J114" i="6"/>
  <c r="K114" i="6"/>
  <c r="G114" i="6"/>
  <c r="G71" i="6"/>
  <c r="I71" i="6"/>
  <c r="J71" i="6"/>
  <c r="K71" i="6"/>
  <c r="K98" i="6" l="1"/>
  <c r="J98" i="6"/>
  <c r="I98" i="6"/>
  <c r="G98" i="6"/>
  <c r="I195" i="6" l="1"/>
  <c r="J195" i="6"/>
  <c r="K195" i="6"/>
  <c r="G195" i="6"/>
  <c r="I95" i="6" l="1"/>
  <c r="J95" i="6"/>
  <c r="K95" i="6"/>
  <c r="G95" i="6"/>
  <c r="I28" i="6" l="1"/>
  <c r="G28" i="6"/>
  <c r="K92" i="6" l="1"/>
  <c r="J92" i="6"/>
  <c r="I92" i="6"/>
  <c r="G92" i="6"/>
  <c r="I162" i="6" l="1"/>
  <c r="J162" i="6"/>
  <c r="K162" i="6"/>
  <c r="G162" i="6"/>
  <c r="I238" i="6" l="1"/>
  <c r="I256" i="6" s="1"/>
  <c r="J238" i="6"/>
  <c r="J256" i="6" s="1"/>
  <c r="K238" i="6"/>
  <c r="K256" i="6" s="1"/>
  <c r="I239" i="6"/>
  <c r="I258" i="6" s="1"/>
  <c r="J239" i="6"/>
  <c r="J258" i="6" s="1"/>
  <c r="K239" i="6"/>
  <c r="K258" i="6" s="1"/>
  <c r="G244" i="6" l="1"/>
  <c r="I235" i="6"/>
  <c r="I251" i="6" s="1"/>
  <c r="J235" i="6"/>
  <c r="J251" i="6" s="1"/>
  <c r="K235" i="6"/>
  <c r="K251" i="6" s="1"/>
  <c r="G251" i="6"/>
  <c r="I244" i="6" l="1"/>
  <c r="J244" i="6"/>
  <c r="G87" i="6"/>
  <c r="I190" i="6" l="1"/>
  <c r="J190" i="6"/>
  <c r="K190" i="6"/>
  <c r="G190" i="6"/>
  <c r="I212" i="6" l="1"/>
  <c r="J212" i="6"/>
  <c r="K212" i="6"/>
  <c r="G212" i="6"/>
  <c r="I216" i="6" l="1"/>
  <c r="J216" i="6"/>
  <c r="K216" i="6"/>
  <c r="G216" i="6"/>
  <c r="I197" i="6"/>
  <c r="J197" i="6"/>
  <c r="K197" i="6"/>
  <c r="G197" i="6"/>
  <c r="I186" i="6"/>
  <c r="J186" i="6"/>
  <c r="K186" i="6"/>
  <c r="G186" i="6"/>
  <c r="I176" i="6"/>
  <c r="J176" i="6"/>
  <c r="K176" i="6"/>
  <c r="G176" i="6"/>
  <c r="I167" i="6"/>
  <c r="J167" i="6"/>
  <c r="K167" i="6"/>
  <c r="G167" i="6"/>
  <c r="I157" i="6"/>
  <c r="J157" i="6"/>
  <c r="K157" i="6"/>
  <c r="G157" i="6"/>
  <c r="I80" i="6" l="1"/>
  <c r="J80" i="6"/>
  <c r="K80" i="6"/>
  <c r="G80" i="6"/>
  <c r="I30" i="6" l="1"/>
  <c r="J30" i="6"/>
  <c r="K30" i="6"/>
  <c r="G30" i="6"/>
  <c r="I148" i="6" l="1"/>
  <c r="J148" i="6"/>
  <c r="G148" i="6"/>
  <c r="J28" i="6" l="1"/>
  <c r="K28" i="6"/>
  <c r="J31" i="6" l="1"/>
  <c r="K31" i="6"/>
  <c r="I31" i="6"/>
  <c r="G46" i="6" l="1"/>
  <c r="I46" i="6"/>
  <c r="J46" i="6"/>
  <c r="K46" i="6"/>
  <c r="G31" i="6"/>
  <c r="K260" i="6" l="1"/>
  <c r="J260" i="6"/>
  <c r="I260" i="6"/>
  <c r="G260" i="6"/>
  <c r="K226" i="6"/>
  <c r="K227" i="6" s="1"/>
  <c r="J226" i="6"/>
  <c r="J227" i="6" s="1"/>
  <c r="I226" i="6"/>
  <c r="I227" i="6" s="1"/>
  <c r="G226" i="6"/>
  <c r="G227" i="6" s="1"/>
  <c r="K218" i="6"/>
  <c r="J218" i="6"/>
  <c r="I218" i="6"/>
  <c r="G218" i="6"/>
  <c r="K207" i="6"/>
  <c r="J207" i="6"/>
  <c r="I207" i="6"/>
  <c r="G207" i="6"/>
  <c r="K202" i="6"/>
  <c r="J202" i="6"/>
  <c r="I202" i="6"/>
  <c r="G202" i="6"/>
  <c r="K178" i="6"/>
  <c r="J178" i="6"/>
  <c r="I178" i="6"/>
  <c r="G178" i="6"/>
  <c r="K172" i="6"/>
  <c r="J172" i="6"/>
  <c r="I172" i="6"/>
  <c r="G172" i="6"/>
  <c r="K169" i="6"/>
  <c r="J169" i="6"/>
  <c r="I169" i="6"/>
  <c r="G169" i="6"/>
  <c r="K153" i="6"/>
  <c r="J153" i="6"/>
  <c r="J222" i="6" s="1"/>
  <c r="I153" i="6"/>
  <c r="I222" i="6" s="1"/>
  <c r="G222" i="6"/>
  <c r="J149" i="6"/>
  <c r="I149" i="6"/>
  <c r="G149" i="6"/>
  <c r="K145" i="6"/>
  <c r="J139" i="6"/>
  <c r="J140" i="6" s="1"/>
  <c r="I139" i="6"/>
  <c r="I140" i="6" s="1"/>
  <c r="G139" i="6"/>
  <c r="G140" i="6" s="1"/>
  <c r="K137" i="6"/>
  <c r="K231" i="6" s="1"/>
  <c r="K136" i="6"/>
  <c r="J136" i="6"/>
  <c r="I136" i="6"/>
  <c r="G136" i="6"/>
  <c r="K116" i="6"/>
  <c r="J116" i="6"/>
  <c r="I116" i="6"/>
  <c r="G116" i="6"/>
  <c r="K117" i="6"/>
  <c r="K118" i="6" s="1"/>
  <c r="K87" i="6"/>
  <c r="J87" i="6"/>
  <c r="I87" i="6"/>
  <c r="K82" i="6"/>
  <c r="J82" i="6"/>
  <c r="I82" i="6"/>
  <c r="G82" i="6"/>
  <c r="G99" i="6" s="1"/>
  <c r="K37" i="6"/>
  <c r="J37" i="6"/>
  <c r="I37" i="6"/>
  <c r="G37" i="6"/>
  <c r="K35" i="6"/>
  <c r="J35" i="6"/>
  <c r="I35" i="6"/>
  <c r="G35" i="6"/>
  <c r="I99" i="6" l="1"/>
  <c r="I100" i="6" s="1"/>
  <c r="K99" i="6"/>
  <c r="K100" i="6" s="1"/>
  <c r="K244" i="6"/>
  <c r="K250" i="6"/>
  <c r="J99" i="6"/>
  <c r="K222" i="6"/>
  <c r="J100" i="6"/>
  <c r="I228" i="6"/>
  <c r="J228" i="6"/>
  <c r="J117" i="6"/>
  <c r="J118" i="6" s="1"/>
  <c r="G228" i="6"/>
  <c r="K148" i="6"/>
  <c r="K149" i="6" s="1"/>
  <c r="K47" i="6"/>
  <c r="K48" i="6" s="1"/>
  <c r="I117" i="6"/>
  <c r="I118" i="6" s="1"/>
  <c r="G117" i="6"/>
  <c r="G118" i="6" s="1"/>
  <c r="G47" i="6"/>
  <c r="G48" i="6" s="1"/>
  <c r="J249" i="6"/>
  <c r="J264" i="6" s="1"/>
  <c r="I141" i="6"/>
  <c r="I249" i="6"/>
  <c r="I264" i="6" s="1"/>
  <c r="J141" i="6"/>
  <c r="G141" i="6"/>
  <c r="I47" i="6"/>
  <c r="I48" i="6" s="1"/>
  <c r="J47" i="6"/>
  <c r="J48" i="6" s="1"/>
  <c r="G249" i="6"/>
  <c r="G264" i="6" s="1"/>
  <c r="K139" i="6"/>
  <c r="K140" i="6" s="1"/>
  <c r="K141" i="6" s="1"/>
  <c r="K228" i="6" l="1"/>
  <c r="K229" i="6" s="1"/>
  <c r="J229" i="6"/>
  <c r="I229" i="6"/>
  <c r="K249" i="6"/>
  <c r="K264" i="6" s="1"/>
  <c r="G100" i="6"/>
  <c r="G229" i="6" s="1"/>
</calcChain>
</file>

<file path=xl/sharedStrings.xml><?xml version="1.0" encoding="utf-8"?>
<sst xmlns="http://schemas.openxmlformats.org/spreadsheetml/2006/main" count="648" uniqueCount="321">
  <si>
    <t>Programos tikslo kodas</t>
  </si>
  <si>
    <t>Uždavinio kodas</t>
  </si>
  <si>
    <t>Priemonės kodas</t>
  </si>
  <si>
    <t>Priemonės pavadinimas</t>
  </si>
  <si>
    <t>Priemonės vykdytojas</t>
  </si>
  <si>
    <t>Finansavimo šaltinis</t>
  </si>
  <si>
    <t>Švietimo prieinamumo ir kokybės užtikrinimo programa</t>
  </si>
  <si>
    <t>01</t>
  </si>
  <si>
    <t>Pristatyti švietimo veiklą, atstovauti miestui ir plėtoti vaikų ugdymo įvairovę</t>
  </si>
  <si>
    <t>SB</t>
  </si>
  <si>
    <t>Iš viso:</t>
  </si>
  <si>
    <t>Iš viso uždaviniui:</t>
  </si>
  <si>
    <t>02</t>
  </si>
  <si>
    <t>Pedagoginę psichologinę pagalbą teikianti tarnyba</t>
  </si>
  <si>
    <t>SP</t>
  </si>
  <si>
    <t>03</t>
  </si>
  <si>
    <t>Organizuoti mokinių vežimą</t>
  </si>
  <si>
    <t>04</t>
  </si>
  <si>
    <t>05</t>
  </si>
  <si>
    <t>Užtikrinti švietimo įstaigų funkcionavimą</t>
  </si>
  <si>
    <t>07</t>
  </si>
  <si>
    <t>ES</t>
  </si>
  <si>
    <t>VIP</t>
  </si>
  <si>
    <t>11</t>
  </si>
  <si>
    <t>14</t>
  </si>
  <si>
    <t>16</t>
  </si>
  <si>
    <t>23</t>
  </si>
  <si>
    <t>VISO</t>
  </si>
  <si>
    <t>4000</t>
  </si>
  <si>
    <t>Švietimo centras</t>
  </si>
  <si>
    <t>Savivaldybės biudžeto lėšos (SB)</t>
  </si>
  <si>
    <t>2.</t>
  </si>
  <si>
    <t xml:space="preserve"> tūkst. Eur</t>
  </si>
  <si>
    <t>24</t>
  </si>
  <si>
    <t>51</t>
  </si>
  <si>
    <t>46</t>
  </si>
  <si>
    <t>52</t>
  </si>
  <si>
    <t>53</t>
  </si>
  <si>
    <t>KT</t>
  </si>
  <si>
    <t>TIKSLŲ, UŽDAVINIŲ,  PRIEMONIŲ,  PRIEMONIŲ IŠLAIDŲ IR PRODUKTO KRITERIJŲ SUVESTINĖ</t>
  </si>
  <si>
    <t>Produkto  kriterijus</t>
  </si>
  <si>
    <t>pavadinimas, mato vnt.</t>
  </si>
  <si>
    <t>1.</t>
  </si>
  <si>
    <t>1.10.</t>
  </si>
  <si>
    <t>09</t>
  </si>
  <si>
    <t>22</t>
  </si>
  <si>
    <t>Parengtas techninis projektas</t>
  </si>
  <si>
    <t>31</t>
  </si>
  <si>
    <t>41</t>
  </si>
  <si>
    <t>54</t>
  </si>
  <si>
    <t>58</t>
  </si>
  <si>
    <t>2019 metai</t>
  </si>
  <si>
    <t>12</t>
  </si>
  <si>
    <t>Strateginio veiklos plano vykdytojų kodų klasifikatorius*</t>
  </si>
  <si>
    <t>Programos vykdytojo kodas</t>
  </si>
  <si>
    <t>Pavadinimas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</si>
  <si>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</si>
  <si>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</si>
  <si>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</si>
  <si>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06</t>
  </si>
  <si>
    <t>Urbanistinės plėtros ir ūkio departamento Statybos ir renovacijos skyrius</t>
  </si>
  <si>
    <t>Urbanistinės plėtros ir ūkio departamento Miesto ūkio ir aplinkos skyrius</t>
  </si>
  <si>
    <t>20</t>
  </si>
  <si>
    <t>Projektų valdymo skyrius</t>
  </si>
  <si>
    <t>Švietimo, kultūros ir sporto departamento Švietimo skyrius</t>
  </si>
  <si>
    <t>Švietimo, kultūros ir sporto departamento Kūno kultūros ir sporto skyrius</t>
  </si>
  <si>
    <t xml:space="preserve">12 06 </t>
  </si>
  <si>
    <t xml:space="preserve">12 </t>
  </si>
  <si>
    <t>Atnaujintos neformaliojo ugdymo įstaigos</t>
  </si>
  <si>
    <t xml:space="preserve"> 12 </t>
  </si>
  <si>
    <t xml:space="preserve"> 12  </t>
  </si>
  <si>
    <t xml:space="preserve">12  </t>
  </si>
  <si>
    <t>SB lik.</t>
  </si>
  <si>
    <t>tūkst. Eur</t>
  </si>
  <si>
    <t>SP lik.</t>
  </si>
  <si>
    <t>13100</t>
  </si>
  <si>
    <t>12,4</t>
  </si>
  <si>
    <t>2020 metai</t>
  </si>
  <si>
    <t>2020 metų lėšų projektas</t>
  </si>
  <si>
    <t>SB(PS)</t>
  </si>
  <si>
    <t>VB</t>
  </si>
  <si>
    <t>Gerinti švietimo prieinamumą ir tobulinti valdymą</t>
  </si>
  <si>
    <t>Atstovauti miestui, pristatyti švietimo veiklą, organizuoti renginius</t>
  </si>
  <si>
    <t>Vykdyti suaugusiųjų neformaliojo švietimo programas</t>
  </si>
  <si>
    <t>Tenkinti ikimokyklinio ir priešmokyklinio ugdymo poreikius ikimokyklinio ugdymo įstaigose</t>
  </si>
  <si>
    <t xml:space="preserve">Kompensuoti tėvų atlyginimą už vaiko išlaikymą įstaigoje </t>
  </si>
  <si>
    <t xml:space="preserve">Tenkinti mokinių pažinimo, ugdymosi ir saviraiškos poreikius, sudaryti palankias sąlygas vaikų socializacijai </t>
  </si>
  <si>
    <t>Kompensuoti tėvų atlyginimą už neformalųjį vaikų švietimą savivaldybės įstaigose</t>
  </si>
  <si>
    <t>Atnaujinti švietimo įstaigų aplinką</t>
  </si>
  <si>
    <t>Rekonstruoti miesto gimnazijų ir mokyklų sporto aikštynus</t>
  </si>
  <si>
    <t>Įgyvendinti projektą ,,Rėkyvos progimnazijos rekonstrukcija ir aplinkos gerinimas“</t>
  </si>
  <si>
    <t xml:space="preserve">Atnaujinti švietimo įstaigų teritorijų lauko įrenginius ir aptvėrimą </t>
  </si>
  <si>
    <t xml:space="preserve">Įgyvendinti projektą ,,Šiaulių Gegužių progimnazijos pastato S. Dariaus ir S. Girėno g. 22, Šiauliai remontas“ </t>
  </si>
  <si>
    <t>Įsigyti mokymo įrangą</t>
  </si>
  <si>
    <t>Modernizuoti ir atnaujinti neformaliojo vaikų švietimo įstaigų ugdymo aplinką</t>
  </si>
  <si>
    <t xml:space="preserve">Įgyvendinti projektą ,,Modernizuoti edukacines aplinkas Šiaulių 1-ojoje muzikos mokykloje ir Šiaulių dainavimo mokykloje ,,Dagilėlis“ </t>
  </si>
  <si>
    <t>Įgyvendinti projektą ,,Lopšelio-darželio ,,Kregždutė“  modernizavimas“</t>
  </si>
  <si>
    <t xml:space="preserve">Įgyvendinti projektą ,,Šiaulių Didždvario gimnazijos ir Šiaulių ,,Juventos“  progimnazijos ugdymo aplinkos modernizavimas“ </t>
  </si>
  <si>
    <t>Įgyvendinti projektą ,,Medelyno progimnazijos  pastato modernizavimas“</t>
  </si>
  <si>
    <t>Tobulinti švietimo valdymą ir tenkinti gyventojų švietimo poreikius</t>
  </si>
  <si>
    <t>Užtikrinti bendrųjų ir specialiųjų ugdymo programų įgyvendinimą, kokybiškos pagalbos mokiniams, jų tėvams ir mokytojams teikimą</t>
  </si>
  <si>
    <t>Vykdyti ikimokyklinį  ir priešmokyklinį ugdymą</t>
  </si>
  <si>
    <t xml:space="preserve">Užtikrinti neformaliojo vaikų švietimo mokyklų prieinamumą </t>
  </si>
  <si>
    <t>Stiprinti švietimo įstaigų materialinę ir techninę bazę</t>
  </si>
  <si>
    <t>Atnaujinti ir modernizuoti švietimo įstaigų ugdymo aplinką</t>
  </si>
  <si>
    <t>Įgyvendinti projektą ,,Juliaus Janonio gimnazijos pastato Šiauliuose, Tilžės g. 137, rekonstravimas“</t>
  </si>
  <si>
    <t>Renovuoti Normundo Valterio jaunimo mokyklos techninį pastatą</t>
  </si>
  <si>
    <t>Įgyvendinti bendrąsias ir specialiąsias ugdymo programas, teikti  pagalbą mokiniams, jų tėvams ir mokytojams</t>
  </si>
  <si>
    <t xml:space="preserve">Finansuoti ikimokyklinį ir priešmokyklinį ugdymą </t>
  </si>
  <si>
    <t xml:space="preserve">Vykdyti neformaliojo vaikų švietimo programas </t>
  </si>
  <si>
    <t>Finansuoti neformaliojo vaikų švietimo mokyklų veiklą</t>
  </si>
  <si>
    <t>Tvarkyti švietimo įstaigų teritorijų dangas ir įvažiavimus</t>
  </si>
  <si>
    <t>Atnaujintų įstaigų skaičius</t>
  </si>
  <si>
    <t>priedas</t>
  </si>
  <si>
    <t>strateginio veiklos plano Švietimo prieinamumo</t>
  </si>
  <si>
    <t xml:space="preserve">ir kokybės užtikrinimo programos (Nr. 08) </t>
  </si>
  <si>
    <t>Atlikta elektros, kanalizacijos ir vandentiekio tinklų renovavimo darbų proc.</t>
  </si>
  <si>
    <t>Nevalstybinių švietimo įstaigų ir laisvųjų mokytojų įgyvendinamas neformaliojo vaikų švietimo programas lankančių vaikų sk.</t>
  </si>
  <si>
    <t>Neformaliojo vaikų švietimo mokyklų sk.</t>
  </si>
  <si>
    <t>Atlyginimo už neformalųjį vaikų švietimą lengvatą gaunančių vaikų sk.</t>
  </si>
  <si>
    <t>Neformaliojo vaikų švietimo teikėjų sk.</t>
  </si>
  <si>
    <t>Vasaros užimtumo programose dalyvaujančių vaikų sk.</t>
  </si>
  <si>
    <t>Pašalinta avarijų proc.</t>
  </si>
  <si>
    <t>Olimpiadų dalyvių sk.</t>
  </si>
  <si>
    <t>Programos dalyvių sk.</t>
  </si>
  <si>
    <t>Bendrojo ugdymo mokyklų sk.</t>
  </si>
  <si>
    <t>Mokinių sk.</t>
  </si>
  <si>
    <t>Suformatuotų, atspausdintų ir išduotų naujų elektroninių mokinio pažymėjimų sk.</t>
  </si>
  <si>
    <t>,,Kultūros krepšelis“ edukaciniams užsiėmimams Šiaulių regiono muziejuose ir kitose kultūros įstaigose, mokinių sk.</t>
  </si>
  <si>
    <t>Egzaminų vykdytojų ir vertintojų sk.</t>
  </si>
  <si>
    <t>Ikimokyklinio ir bendrojo ugdymo mokyklų sk.</t>
  </si>
  <si>
    <t>Formalųjį švietimą papildančių programų sk.</t>
  </si>
  <si>
    <t>VšĮ ugdymo įstaigų sk. (Šiaulių universiteto gimnazija, ,,Smalsieji pabiručiai“ ir Šiaulių jėzuitų mokykla)</t>
  </si>
  <si>
    <t>Ikimokyklinio ugdymo įstaigų sk.</t>
  </si>
  <si>
    <t>Pagal ikimokyklinę programą ugdomų vaikų sk.</t>
  </si>
  <si>
    <t>Lankančių priešmokyklinio ugdymo grupes ikimokyklinio ugdymo įstaigose vaikų sk.</t>
  </si>
  <si>
    <t>Ikimokyklinio ugdymo įstaigose lengvatas gaunančių vaikų sk.</t>
  </si>
  <si>
    <t>Nevalstybines švietimo įstaigas, įgyvendinančias ikimokyklinio ugdymo programas, lankančių ugdytinių sk.</t>
  </si>
  <si>
    <t>Įstaigų sk.</t>
  </si>
  <si>
    <t>Atliktas dalinis  pastato remontas proc.</t>
  </si>
  <si>
    <t>Modernizuotų  ugdymo aplinkų dalis proc.</t>
  </si>
  <si>
    <t>Atnaujintų įstaigų sk.</t>
  </si>
  <si>
    <t>Ikimokyklinio ugdymo įstaigoje sukurtos edukacinės erdvės proc.</t>
  </si>
  <si>
    <t>Tarptautinėje vasaros stovykloje dalyvaujančių vaikų sk.</t>
  </si>
  <si>
    <t>Įgyvendinti projektą ,,Didždvario gimnazijos pastato remontas“</t>
  </si>
  <si>
    <t>2021 metų lėšų projektas</t>
  </si>
  <si>
    <t>2021 metai</t>
  </si>
  <si>
    <t>Švietimo įstaigų valdymo organizavimo procese dalyvaujančių asmenų sk.</t>
  </si>
  <si>
    <t>Švietimo įstaigų pagalbos specialistų sk.</t>
  </si>
  <si>
    <t>Neformaliojo ugdymo organizatorių etatų skaičius bendrojo ugdymo mokyklose</t>
  </si>
  <si>
    <t>Finansuoti neformaliojo ugdymo organizatorių etatus bendrojo ugdymo mokyklose</t>
  </si>
  <si>
    <t>Strateginis tikslas 01.Užtikrinti visuomenės poreikius tenkinančių švietimo, kultūros, sporto, sveikatos ir socialinių paslaugų kokybę ir įvairovę</t>
  </si>
  <si>
    <t>Šiaulių miesto savivaldybės ir jos teritorijoje veikiančių aukštųjų mokyklų bendradarbiavimo programų sk.</t>
  </si>
  <si>
    <t>Inžinerijos ir informatikos mokslų krypties studijų Šiaulių mieste parama, skatinamųjų stipendijų sk.  (+4 užsienio dėstytojų vizitai)</t>
  </si>
  <si>
    <t>INOSTART programų sk.</t>
  </si>
  <si>
    <t>Viešųjų ryšių akcijos „Šiauliai – sėkmingos karjeros miestas“ priemonių sk.</t>
  </si>
  <si>
    <t>Studijų parama, studentų  sk.</t>
  </si>
  <si>
    <t>Ikimokyklinių ugdymo įstaigų darbuotojų mokymai dirbti informacinėmis technologijomis, dalyvių sk.</t>
  </si>
  <si>
    <t>Atlikta planuotų pastato remonto darbų proc.</t>
  </si>
  <si>
    <t>27</t>
  </si>
  <si>
    <t>56</t>
  </si>
  <si>
    <t>Įstaigų, kuriose įrengtas liftas neįgaliesiems, sk.</t>
  </si>
  <si>
    <t>Tradicinių mokytojų ir mokinių renginių sk.</t>
  </si>
  <si>
    <t>Užtikrinti neformaliojo švietimo elektroninės apskaitos sistemos funkcionavimą ir internetinių mokymo priemonių panaudojimą</t>
  </si>
  <si>
    <t>Organizuoti ir vykdyti švietimo pagalbą</t>
  </si>
  <si>
    <t>VB(ML)</t>
  </si>
  <si>
    <t>Mokymo lėšos VB (ML)</t>
  </si>
  <si>
    <t>Sukurti skaitmenines mokymosi aplinkas bendrojo ugdymo mokyklose</t>
  </si>
  <si>
    <t>Organizuoti ir valdyti ugdymo procesą</t>
  </si>
  <si>
    <t xml:space="preserve">Sukurtos skaitmeninės mokymosi aplinkos, įvykdyti mokymai bei konsultacijos mokytojams ir mokyklos administracijai, mokyklų sk.               </t>
  </si>
  <si>
    <t xml:space="preserve">Įgyvendinti vaikų vasaros užimtumo programas </t>
  </si>
  <si>
    <t>Mokyklų, kuriose atnaujinti stogai (,,Dagilėlio“  dainavimo mokykla) sk.</t>
  </si>
  <si>
    <t>Įgyvendinti projektą „Mokyklų aprūpinimas gamtos ir technologinių mokslų priemonėmis“</t>
  </si>
  <si>
    <t>Įrangą ir priemones gavusių mokyklų sk.</t>
  </si>
  <si>
    <r>
      <t xml:space="preserve">Įgyvendinti projektą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Gerinti mokinių pasiekimus diegiant kokybės krepšelį</t>
    </r>
    <r>
      <rPr>
        <sz val="12"/>
        <rFont val="Calibri"/>
        <family val="2"/>
        <charset val="186"/>
      </rPr>
      <t>“</t>
    </r>
  </si>
  <si>
    <t>13600</t>
  </si>
  <si>
    <t>Įstaigų poreikių tenkinimas, įstaigų sk.</t>
  </si>
  <si>
    <t>ES(LIK)</t>
  </si>
  <si>
    <t xml:space="preserve">Įrengtas liftas </t>
  </si>
  <si>
    <t>Atnaujinti švietimo įstaigų patalpas, įrangą ir komunikacijas</t>
  </si>
  <si>
    <t xml:space="preserve">Įgyvendinti projektą ,,Šiaulių jaunųjų gamtininkų centro modernizavimas ir plėtra“ </t>
  </si>
  <si>
    <t>Egzotinių gyvūnų kampelio, Katinų muziejaus atnaujinimas proc.</t>
  </si>
  <si>
    <t xml:space="preserve">Daržinės remontas proc. </t>
  </si>
  <si>
    <t xml:space="preserve">Jojimo skyriaus administracinio pastato remontas proc. </t>
  </si>
  <si>
    <t>1</t>
  </si>
  <si>
    <t>Kokybės krepšelį gavusių mokyklų sk.</t>
  </si>
  <si>
    <t>6</t>
  </si>
  <si>
    <t>Nevalstybinių tradicinių religinių bendruomenių ir bendrijų mokyklų sk.</t>
  </si>
  <si>
    <t>Įgyvendinti projektą „Šiaulių sporto gimnazijos (Vilniaus g. 297) modernizavimas“</t>
  </si>
  <si>
    <t>08</t>
  </si>
  <si>
    <t>17</t>
  </si>
  <si>
    <t>Renovuoti švietimo įstaigų baseinus</t>
  </si>
  <si>
    <t xml:space="preserve"> Švietimo bendruomenės renginių ir mokinių eksperimentinių tyrimų ugdymo poreikiams sukurtų lauko edukacinių erdvių skaičius</t>
  </si>
  <si>
    <t>1/100</t>
  </si>
  <si>
    <t>35</t>
  </si>
  <si>
    <t>Finansuoti ikimokyklinio ir priešmokyklinio ugdymo programas vykdančias viešąsias įstaigas</t>
  </si>
  <si>
    <t>Neformaliojo vaikų švietimo programų sk.</t>
  </si>
  <si>
    <t>Pakoreguotas projektas, atlikta planuotų mokyklos rekonstravimo darbų proc.</t>
  </si>
  <si>
    <t>15</t>
  </si>
  <si>
    <t>PATVIRTINTA</t>
  </si>
  <si>
    <t xml:space="preserve">Šiaulių miesto savivaldybės tarybos </t>
  </si>
  <si>
    <t xml:space="preserve">(Šiaulių miesto savivaldybės tarybos </t>
  </si>
  <si>
    <t>2019 m. vasario 7 d. sprendimu Nr. T-1</t>
  </si>
  <si>
    <t xml:space="preserve">Įstaigų, atnaujinusių virtuves ir įrangą, sk. („Voveraitė“) </t>
  </si>
  <si>
    <t>1.01.</t>
  </si>
  <si>
    <t>1.03.</t>
  </si>
  <si>
    <t>1.04.</t>
  </si>
  <si>
    <t>1.06.</t>
  </si>
  <si>
    <t>1.09.</t>
  </si>
  <si>
    <t>2.01.</t>
  </si>
  <si>
    <t>2.02.</t>
  </si>
  <si>
    <t>2.03.</t>
  </si>
  <si>
    <t>1.02.</t>
  </si>
  <si>
    <t>1.07.</t>
  </si>
  <si>
    <t>Lėšos valstybinėms funkcijoms atlikti VB (VF)</t>
  </si>
  <si>
    <t>Valstybės biudžeto lėšos (VB)</t>
  </si>
  <si>
    <t>Kelių priežiūros ir plėtros programos lėšos VB (KPPP)</t>
  </si>
  <si>
    <t>Europos Sąjungos finansinės paramos lėšos KT (ES)</t>
  </si>
  <si>
    <t>1.05.</t>
  </si>
  <si>
    <t>1.08.</t>
  </si>
  <si>
    <t>2.02</t>
  </si>
  <si>
    <t>KT(VB)</t>
  </si>
  <si>
    <t>KT(ES)</t>
  </si>
  <si>
    <t>2019 metų patvirtinti asignavimai</t>
  </si>
  <si>
    <t>Įgyvendinti projektą „Ugdymo karjerai sistemos tobulinimas Šiaulių miesto savivaldybės bendrojo ugdymo mokyklose“</t>
  </si>
  <si>
    <t>Projekto dalyvių skaičius</t>
  </si>
  <si>
    <t>1.01</t>
  </si>
  <si>
    <t>60</t>
  </si>
  <si>
    <t>Įgyvendinti švietimo įstaigų modernizavimo projektą</t>
  </si>
  <si>
    <t>1.07</t>
  </si>
  <si>
    <t>Modernizuota Šiaulių sanatorinės mokyklos sporto salės pagalbinių patalpų proc.</t>
  </si>
  <si>
    <t xml:space="preserve">2019 metų patvirtinti asignavimai </t>
  </si>
  <si>
    <t xml:space="preserve">2019 metų patikslinti  asignavimai </t>
  </si>
  <si>
    <t>FINANSAVIMO ŠALTINIŲ SUVESTINĖ</t>
  </si>
  <si>
    <t>Kodas</t>
  </si>
  <si>
    <t>SAVIVALDYBĖS BIUDŽETAS IŠ VISO, IŠ JO</t>
  </si>
  <si>
    <t>Skolintos lėšos (PS)</t>
  </si>
  <si>
    <t>Valstybės investicijų programos projektų lėšos VB (VIP)</t>
  </si>
  <si>
    <t>Europos Sąjungos lėšos (ES)</t>
  </si>
  <si>
    <t>Įstaigos pajamų lėšos (PL)</t>
  </si>
  <si>
    <t>Praėjusių metų nepanaudota pajamų dalis, kuri viršija praėjusių metų panaudotus asignavimus (LIK)</t>
  </si>
  <si>
    <t>KITOS LĖŠOS IŠ VISO, IŠ JŲ</t>
  </si>
  <si>
    <t>2019 metų patikslinti asignavimai</t>
  </si>
  <si>
    <t>1.10</t>
  </si>
  <si>
    <t>1.03</t>
  </si>
  <si>
    <t>1.02</t>
  </si>
  <si>
    <t>2.01</t>
  </si>
  <si>
    <t>1.08</t>
  </si>
  <si>
    <t>1.09</t>
  </si>
  <si>
    <t>2.03</t>
  </si>
  <si>
    <t>10</t>
  </si>
  <si>
    <t>Pailgintų priešmokyklinio ugdymo grupių atidarymas bendrojo lavinimo mokyklose</t>
  </si>
  <si>
    <t>1.05</t>
  </si>
  <si>
    <t>2018 metų patikslinti asignavimai</t>
  </si>
  <si>
    <t xml:space="preserve">2018 metų patikslinti  asignavimai </t>
  </si>
  <si>
    <r>
      <t>Šîaulių miesto savivaldybės 2019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2021 metų</t>
    </r>
  </si>
  <si>
    <t xml:space="preserve"> ŠVIETIMO PRIEINAMUMO IR KOKYBĖS UŽTIKRINIMO PROGRAMOS (NR. 08) 2019‒2021 METŲ VEIKLOS PLANO                 
</t>
  </si>
  <si>
    <t>Kitų šaltinių lėšos KT (KL)</t>
  </si>
  <si>
    <t>Valstybės biudžeto lėšos KT (VB)</t>
  </si>
  <si>
    <t>Planas</t>
  </si>
  <si>
    <t xml:space="preserve">11; 12 </t>
  </si>
  <si>
    <t>12; 11</t>
  </si>
  <si>
    <t>300056938; 07</t>
  </si>
  <si>
    <t>12; 11; 20; 06</t>
  </si>
  <si>
    <t>12; 06</t>
  </si>
  <si>
    <t xml:space="preserve">12; 06 </t>
  </si>
  <si>
    <t xml:space="preserve">12; 07 </t>
  </si>
  <si>
    <t>12 ; 06</t>
  </si>
  <si>
    <t xml:space="preserve">12; 20; 06 </t>
  </si>
  <si>
    <t>20; 06; 12</t>
  </si>
  <si>
    <t>12; 06; 20</t>
  </si>
  <si>
    <t>12; 06; 195472272</t>
  </si>
  <si>
    <t>Šiaulių jaunųjų gamtininkų centras</t>
  </si>
  <si>
    <t xml:space="preserve">12; 06; 20;  190539984 </t>
  </si>
  <si>
    <t>Organizuotų regioninių STEAM varžybų sk.</t>
  </si>
  <si>
    <r>
      <t>Įstaigos, kuriose įdiegta ir atnaujinta, veikianti apskaitos sistema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color indexed="8"/>
        <rFont val="Times New Roman"/>
        <family val="1"/>
        <charset val="186"/>
      </rPr>
      <t>sk.</t>
    </r>
  </si>
  <si>
    <t>Iš viso</t>
  </si>
  <si>
    <r>
      <t>VšĮ ugdymo įstaigų sk</t>
    </r>
    <r>
      <rPr>
        <sz val="12"/>
        <color rgb="FFFF0000"/>
        <rFont val="Times New Roman"/>
        <family val="1"/>
        <charset val="186"/>
      </rPr>
      <t>.</t>
    </r>
    <r>
      <rPr>
        <sz val="12"/>
        <rFont val="Times New Roman"/>
        <family val="1"/>
        <charset val="186"/>
      </rPr>
      <t>, (Šiaulių universiteto gimnazija)</t>
    </r>
  </si>
  <si>
    <r>
      <t>Vaikų, lankančių neformaliojo vaikų švietimo mokyklas</t>
    </r>
    <r>
      <rPr>
        <sz val="12"/>
        <color rgb="FFFF0000"/>
        <rFont val="Times New Roman"/>
        <family val="1"/>
        <charset val="186"/>
      </rPr>
      <t xml:space="preserve">, </t>
    </r>
    <r>
      <rPr>
        <sz val="12"/>
        <color indexed="8"/>
        <rFont val="Times New Roman"/>
        <family val="1"/>
        <charset val="186"/>
      </rPr>
      <t>sk.</t>
    </r>
  </si>
  <si>
    <t>Įstaigų, kuriose atnaujinta ir modernizuota įranga, sk.</t>
  </si>
  <si>
    <r>
      <t>Atlikta patalpų renovavimo, pritaikant ikiprofesinio mokymo ir vairavimo mokyklos reikmėms</t>
    </r>
    <r>
      <rPr>
        <sz val="12"/>
        <color rgb="FFFF0000"/>
        <rFont val="Times New Roman"/>
        <family val="1"/>
        <charset val="186"/>
      </rPr>
      <t>,</t>
    </r>
    <r>
      <rPr>
        <sz val="12"/>
        <color indexed="8"/>
        <rFont val="Times New Roman"/>
        <family val="1"/>
        <charset val="186"/>
      </rPr>
      <t xml:space="preserve"> darbų proc.</t>
    </r>
  </si>
  <si>
    <r>
      <t>FŠPU dalyvaujančių 1</t>
    </r>
    <r>
      <rPr>
        <sz val="12"/>
        <color rgb="FFFF0000"/>
        <rFont val="Times New Roman"/>
        <family val="1"/>
        <charset val="186"/>
      </rPr>
      <t>–</t>
    </r>
    <r>
      <rPr>
        <sz val="12"/>
        <color indexed="8"/>
        <rFont val="Times New Roman"/>
        <family val="1"/>
        <charset val="186"/>
      </rPr>
      <t>12 kl. mokinių sk.</t>
    </r>
  </si>
  <si>
    <t>IŠ VISO</t>
  </si>
  <si>
    <t>Iš viso uždaviniui</t>
  </si>
  <si>
    <t>Iš viso tikslui</t>
  </si>
  <si>
    <t xml:space="preserve">Iš viso  programai </t>
  </si>
  <si>
    <t>Neformaliojo švietimo įstaigų, kuriose modernizuotos  ugdymo aplinkos ir priemonės, sk.</t>
  </si>
  <si>
    <t>Įsigytas specializuotų baldų komplektas</t>
  </si>
  <si>
    <t>Įsigytas įrangos komplektas</t>
  </si>
  <si>
    <t>Atnaujinti švietimo įstaigų pastatų stogus, sienas, cokolius, nuogrindas, patalpas, įrangą ir komunikacijas</t>
  </si>
  <si>
    <t xml:space="preserve">Įstaigų pastatų apšiltintų sienų sk. (2019 m.: Logopedinis l. d., l. d. „Eglutė“, „Gluosnis“, „Saulutė“)  </t>
  </si>
  <si>
    <t>Suremontuotos  sporto salės (ir pagalbinės patalpos), įstaigų sk. (2018 m. „Romuvos“ prog., nuo 2019 iki 2021 m. V. Kudirkos progimnazija, l. d.  ,,Ąžuoliukas“, „Saulėtekio“, „Romuvos“, Juliaus Janonio gimnazija)</t>
  </si>
  <si>
    <t xml:space="preserve">Pakeista stogo danga l. d. ,,Drugelis“ </t>
  </si>
  <si>
    <t>Švietimo įstaigų, kuriose atnaujinti lauko įrenginiai ir aptvertos teritorijos, sk. (Medelyno, „Rasos“, Gegužių, Rėkyvos progimnazijos, „Santarvės“ gimnazija, „Saulės“ pradinė mokykla, Dainų muzikos mokykla)</t>
  </si>
  <si>
    <t xml:space="preserve">Švietimo įstaigų, kuriose atnaujintos teritorijų dangos ir įvažiavimai, skaičius („Juventos“ progimnazija, „Dagilėlio“ dainavimo mokykla, Sanatorinė mokykla, l. d. „Varpelis“, „Pasaka“ , „Gintarėlis“, Švietimo centras,  „Sigutė“, Lieporių gimnazija, Rėkyvos, Gegužių, „Romuvos“ progimnazijos) </t>
  </si>
  <si>
    <t xml:space="preserve">Atlikta l. d. ,,Žiogelis“ baseino planuotų rekonstravimo darbų proc. </t>
  </si>
  <si>
    <t xml:space="preserve">Atlikti Jovaro progimnazijos aikštyno rekonstrukcijos darbai proc., įrengta krepšinio ir tinklinio aikštelė </t>
  </si>
  <si>
    <t xml:space="preserve">Parengtas Juliaus Janonio gimnazijos daugiafunkcinės sporto aikštės įrengimo techninis  projektas, atlikti numatyti rangos darbai (proc.),        parengti projektai ,,Juventos“, Gegužių  progimnazijų sporto aikštelėms </t>
  </si>
  <si>
    <t>Įrengta sporto aikštelė proc.</t>
  </si>
  <si>
    <t>Finansuoti neformaliojo vaikų švietimo teikėjų programas (ŠMM – Eur per mėn.)</t>
  </si>
  <si>
    <t xml:space="preserve">Vykdyti formalųjį švietimą papildančio ugdymo (FŠPU) programas (ML 2 %) </t>
  </si>
  <si>
    <t>Finansuoti ikimokyklinio ugdymo programas, kurias įgyvendina Šiaulių miesto nevalstybinės švietimo įstaigos (70 Eur per mėn.)</t>
  </si>
  <si>
    <t>Finansuoti viešųjų įstaigų, įgyvendinanačių bendrąsias ir specialiąsias ugdymo programas bei nevalstybinių tradicinių religinių bendruomenių ir bendrijų mokyklų veiklą (ML 98 % + SB)</t>
  </si>
  <si>
    <t>Organizuoti ir vykdyti mokymosi pasiekimų patikrinimą (ML 2 %)</t>
  </si>
  <si>
    <t>Ugdymo finansavimo poreikių skirtumams sumažinti (ML 2 %)</t>
  </si>
  <si>
    <t>Mokyklų, įdiegusių socialinių kompetencijų  ugdymo modelį, sk.</t>
  </si>
  <si>
    <t>Finansuoti formalųjį švietimą papildančias ugdymo programas (ML 2 %)</t>
  </si>
  <si>
    <t>Mokinių, kuriems kompensuojamas važiavimas į mokyklą, sk.</t>
  </si>
  <si>
    <t xml:space="preserve">Finansuoti švietimo įstaigų veiklą (ML 98 % + SB)  </t>
  </si>
  <si>
    <t>Įstaigų, kuriose įsteigti karjeros specialisto etatai, sk.</t>
  </si>
  <si>
    <t>Įstaigų, kuriose įrengtas išmanusis šildymas, sk.</t>
  </si>
  <si>
    <t>Vidutiniškai vienam mokiniui tenkantis plotas kv. m</t>
  </si>
  <si>
    <t>,,Rasos“ progimnazijos sporto salės remontui pabaigti</t>
  </si>
  <si>
    <t>Vykdyti Šiaulių miesto savivaldybės, jos teritorijoje veikiančių aukštųjų mokyklų, Šiaulių profesinio rengimo centro ir švietimo įstaigų bendradarbiavimo programas</t>
  </si>
  <si>
    <t>STEAM  ir STEAM JUNIOR programos grupių sk.</t>
  </si>
  <si>
    <t>Lietuvių autorių ir knygų lietuvių kalba mokyklinio amžiaus skaitytojams duomenų bazės prenumerata vnt.</t>
  </si>
  <si>
    <t>Įteiktų premijų „Metų mokytojas“ sk.</t>
  </si>
  <si>
    <t>Švietimo bendruomenės organizuoti reprezentaciniai miesto renginiai</t>
  </si>
  <si>
    <t>Švietimo įstaigų, kuriose sumontuotas apšvietimas ant atramų, sk.</t>
  </si>
  <si>
    <t>* patvirtinta Šiaulių miesto savivaldybės administracijos direktoriaus 2016-10-28  įsakymu Nr. A -1473 (2019-08-19 d. įsakymo Nr. A-1194 redakcija)</t>
  </si>
  <si>
    <t>2019 m. gruodžio 12 d. sprendimo Nr. T- 431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</si>
</sst>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5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b/>
      <strike/>
      <sz val="12"/>
      <name val="Times New Roman"/>
      <family val="1"/>
      <charset val="186"/>
    </font>
    <font>
      <b/>
      <strike/>
      <sz val="12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name val="Arial"/>
      <family val="2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B6E4B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rgb="FFFFFFFF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  <fill>
      <patternFill patternType="solid">
        <fgColor rgb="FFFFFF00"/>
        <bgColor indexed="26"/>
      </patternFill>
    </fill>
  </fills>
  <borders count="2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4">
    <xf numFmtId="0" fontId="0" fillId="0" borderId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" fillId="0" borderId="0"/>
    <xf numFmtId="0" fontId="8" fillId="4" borderId="0" applyNumberFormat="0" applyBorder="0" applyAlignment="0" applyProtection="0"/>
    <xf numFmtId="0" fontId="23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 applyNumberFormat="0" applyFill="0" applyBorder="0" applyAlignment="0" applyProtection="0"/>
    <xf numFmtId="0" fontId="10" fillId="16" borderId="4" applyNumberFormat="0" applyAlignment="0" applyProtection="0"/>
    <xf numFmtId="0" fontId="11" fillId="7" borderId="5" applyNumberFormat="0" applyAlignment="0" applyProtection="0"/>
    <xf numFmtId="0" fontId="12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2" fillId="22" borderId="6" applyNumberFormat="0" applyAlignment="0" applyProtection="0"/>
    <xf numFmtId="0" fontId="20" fillId="0" borderId="0" applyNumberFormat="0" applyFill="0" applyBorder="0" applyAlignment="0" applyProtection="0"/>
    <xf numFmtId="0" fontId="13" fillId="16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23" borderId="9" applyNumberFormat="0" applyAlignment="0" applyProtection="0"/>
    <xf numFmtId="0" fontId="2" fillId="0" borderId="0"/>
    <xf numFmtId="43" fontId="40" fillId="0" borderId="0" applyFont="0" applyFill="0" applyBorder="0" applyAlignment="0" applyProtection="0"/>
    <xf numFmtId="0" fontId="40" fillId="0" borderId="0"/>
    <xf numFmtId="0" fontId="2" fillId="0" borderId="0"/>
    <xf numFmtId="0" fontId="28" fillId="0" borderId="26" applyNumberFormat="0" applyFill="0" applyAlignment="0" applyProtection="0"/>
    <xf numFmtId="43" fontId="40" fillId="0" borderId="0" applyFont="0" applyFill="0" applyBorder="0" applyAlignment="0" applyProtection="0"/>
  </cellStyleXfs>
  <cellXfs count="740">
    <xf numFmtId="0" fontId="0" fillId="0" borderId="0" xfId="0"/>
    <xf numFmtId="0" fontId="2" fillId="0" borderId="0" xfId="28"/>
    <xf numFmtId="0" fontId="22" fillId="0" borderId="0" xfId="25" applyFont="1"/>
    <xf numFmtId="0" fontId="22" fillId="0" borderId="11" xfId="25" applyFont="1" applyBorder="1" applyAlignment="1">
      <alignment horizontal="center" vertical="center"/>
    </xf>
    <xf numFmtId="0" fontId="2" fillId="0" borderId="21" xfId="28" applyBorder="1"/>
    <xf numFmtId="0" fontId="24" fillId="0" borderId="0" xfId="28" applyFont="1"/>
    <xf numFmtId="0" fontId="24" fillId="0" borderId="0" xfId="28" applyFont="1" applyAlignment="1">
      <alignment horizontal="center" vertical="center"/>
    </xf>
    <xf numFmtId="164" fontId="25" fillId="32" borderId="11" xfId="28" applyNumberFormat="1" applyFont="1" applyFill="1" applyBorder="1" applyAlignment="1">
      <alignment horizontal="center" vertical="center"/>
    </xf>
    <xf numFmtId="164" fontId="25" fillId="32" borderId="10" xfId="28" applyNumberFormat="1" applyFont="1" applyFill="1" applyBorder="1" applyAlignment="1">
      <alignment horizontal="center" vertical="center"/>
    </xf>
    <xf numFmtId="0" fontId="29" fillId="0" borderId="0" xfId="0" applyFont="1"/>
    <xf numFmtId="0" fontId="29" fillId="32" borderId="0" xfId="0" applyFont="1" applyFill="1"/>
    <xf numFmtId="164" fontId="24" fillId="0" borderId="0" xfId="28" applyNumberFormat="1" applyFont="1" applyAlignment="1">
      <alignment horizontal="center" vertical="center"/>
    </xf>
    <xf numFmtId="0" fontId="25" fillId="0" borderId="0" xfId="28" applyFont="1"/>
    <xf numFmtId="164" fontId="24" fillId="0" borderId="0" xfId="28" applyNumberFormat="1" applyFont="1"/>
    <xf numFmtId="164" fontId="25" fillId="0" borderId="0" xfId="28" applyNumberFormat="1" applyFont="1"/>
    <xf numFmtId="1" fontId="30" fillId="0" borderId="0" xfId="28" applyNumberFormat="1" applyFont="1" applyAlignment="1">
      <alignment horizontal="center"/>
    </xf>
    <xf numFmtId="164" fontId="26" fillId="26" borderId="11" xfId="28" applyNumberFormat="1" applyFont="1" applyFill="1" applyBorder="1" applyAlignment="1">
      <alignment horizontal="center" vertical="center"/>
    </xf>
    <xf numFmtId="164" fontId="26" fillId="26" borderId="0" xfId="28" applyNumberFormat="1" applyFont="1" applyFill="1" applyAlignment="1">
      <alignment horizontal="center" vertical="center"/>
    </xf>
    <xf numFmtId="0" fontId="25" fillId="0" borderId="0" xfId="28" applyFont="1" applyAlignment="1">
      <alignment horizontal="center"/>
    </xf>
    <xf numFmtId="49" fontId="27" fillId="0" borderId="0" xfId="0" applyNumberFormat="1" applyFont="1" applyAlignment="1">
      <alignment horizontal="right" vertical="top"/>
    </xf>
    <xf numFmtId="0" fontId="24" fillId="0" borderId="0" xfId="0" applyFont="1"/>
    <xf numFmtId="16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6" fillId="39" borderId="11" xfId="0" applyNumberFormat="1" applyFont="1" applyFill="1" applyBorder="1" applyAlignment="1">
      <alignment horizontal="center" vertical="center"/>
    </xf>
    <xf numFmtId="164" fontId="25" fillId="32" borderId="11" xfId="0" applyNumberFormat="1" applyFont="1" applyFill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0" fontId="25" fillId="0" borderId="0" xfId="0" applyFont="1"/>
    <xf numFmtId="164" fontId="26" fillId="35" borderId="11" xfId="0" applyNumberFormat="1" applyFont="1" applyFill="1" applyBorder="1" applyAlignment="1">
      <alignment horizontal="center" vertical="center"/>
    </xf>
    <xf numFmtId="164" fontId="25" fillId="32" borderId="12" xfId="28" applyNumberFormat="1" applyFont="1" applyFill="1" applyBorder="1" applyAlignment="1">
      <alignment horizontal="center" vertical="center"/>
    </xf>
    <xf numFmtId="0" fontId="21" fillId="25" borderId="11" xfId="28" applyFont="1" applyFill="1" applyBorder="1" applyAlignment="1">
      <alignment vertical="center"/>
    </xf>
    <xf numFmtId="0" fontId="21" fillId="25" borderId="17" xfId="28" applyFont="1" applyFill="1" applyBorder="1" applyAlignment="1">
      <alignment vertical="center"/>
    </xf>
    <xf numFmtId="0" fontId="21" fillId="25" borderId="16" xfId="28" applyFont="1" applyFill="1" applyBorder="1" applyAlignment="1">
      <alignment vertical="center"/>
    </xf>
    <xf numFmtId="0" fontId="21" fillId="25" borderId="18" xfId="28" applyFont="1" applyFill="1" applyBorder="1" applyAlignment="1">
      <alignment vertical="center"/>
    </xf>
    <xf numFmtId="0" fontId="33" fillId="30" borderId="11" xfId="28" applyFont="1" applyFill="1" applyBorder="1" applyAlignment="1">
      <alignment horizontal="center" vertical="center" wrapText="1"/>
    </xf>
    <xf numFmtId="0" fontId="33" fillId="30" borderId="11" xfId="28" applyFont="1" applyFill="1" applyBorder="1" applyAlignment="1">
      <alignment vertical="center" wrapText="1"/>
    </xf>
    <xf numFmtId="0" fontId="33" fillId="30" borderId="11" xfId="28" applyFont="1" applyFill="1" applyBorder="1" applyAlignment="1">
      <alignment vertical="top" wrapText="1"/>
    </xf>
    <xf numFmtId="0" fontId="22" fillId="0" borderId="11" xfId="28" applyFont="1" applyBorder="1" applyAlignment="1">
      <alignment wrapText="1"/>
    </xf>
    <xf numFmtId="164" fontId="33" fillId="0" borderId="11" xfId="28" applyNumberFormat="1" applyFont="1" applyBorder="1" applyAlignment="1">
      <alignment horizontal="center" vertical="center"/>
    </xf>
    <xf numFmtId="0" fontId="22" fillId="0" borderId="11" xfId="28" applyFont="1" applyBorder="1" applyAlignment="1">
      <alignment vertical="center" wrapText="1"/>
    </xf>
    <xf numFmtId="0" fontId="22" fillId="32" borderId="11" xfId="28" applyFont="1" applyFill="1" applyBorder="1" applyAlignment="1">
      <alignment vertical="center" wrapText="1"/>
    </xf>
    <xf numFmtId="0" fontId="36" fillId="0" borderId="11" xfId="0" applyFont="1" applyBorder="1" applyAlignment="1">
      <alignment horizontal="center" vertical="center"/>
    </xf>
    <xf numFmtId="0" fontId="33" fillId="27" borderId="11" xfId="28" applyFont="1" applyFill="1" applyBorder="1" applyAlignment="1">
      <alignment horizontal="left" vertical="center" wrapText="1"/>
    </xf>
    <xf numFmtId="0" fontId="33" fillId="27" borderId="11" xfId="28" applyFont="1" applyFill="1" applyBorder="1" applyAlignment="1">
      <alignment horizontal="center" vertical="center" wrapText="1"/>
    </xf>
    <xf numFmtId="164" fontId="21" fillId="31" borderId="11" xfId="28" applyNumberFormat="1" applyFont="1" applyFill="1" applyBorder="1" applyAlignment="1">
      <alignment horizontal="center" vertical="center"/>
    </xf>
    <xf numFmtId="164" fontId="33" fillId="37" borderId="11" xfId="0" applyNumberFormat="1" applyFont="1" applyFill="1" applyBorder="1" applyAlignment="1">
      <alignment horizontal="center" vertical="center"/>
    </xf>
    <xf numFmtId="0" fontId="33" fillId="36" borderId="11" xfId="0" applyFont="1" applyFill="1" applyBorder="1" applyAlignment="1">
      <alignment horizontal="left" vertical="center" wrapText="1"/>
    </xf>
    <xf numFmtId="0" fontId="33" fillId="36" borderId="11" xfId="0" applyFont="1" applyFill="1" applyBorder="1" applyAlignment="1">
      <alignment vertical="center" wrapText="1"/>
    </xf>
    <xf numFmtId="49" fontId="34" fillId="4" borderId="11" xfId="0" applyNumberFormat="1" applyFont="1" applyFill="1" applyBorder="1" applyAlignment="1">
      <alignment vertical="center"/>
    </xf>
    <xf numFmtId="0" fontId="26" fillId="0" borderId="20" xfId="28" applyFont="1" applyBorder="1" applyAlignment="1">
      <alignment vertical="top" wrapText="1"/>
    </xf>
    <xf numFmtId="0" fontId="26" fillId="0" borderId="0" xfId="28" applyFont="1" applyAlignment="1">
      <alignment vertical="top" wrapText="1"/>
    </xf>
    <xf numFmtId="0" fontId="26" fillId="0" borderId="0" xfId="28" applyFont="1" applyAlignment="1">
      <alignment horizontal="center" vertical="center" wrapText="1"/>
    </xf>
    <xf numFmtId="49" fontId="21" fillId="25" borderId="11" xfId="28" applyNumberFormat="1" applyFont="1" applyFill="1" applyBorder="1" applyAlignment="1">
      <alignment horizontal="center" vertical="top"/>
    </xf>
    <xf numFmtId="49" fontId="21" fillId="4" borderId="11" xfId="28" applyNumberFormat="1" applyFont="1" applyFill="1" applyBorder="1" applyAlignment="1">
      <alignment horizontal="center" vertical="top"/>
    </xf>
    <xf numFmtId="49" fontId="21" fillId="4" borderId="11" xfId="28" applyNumberFormat="1" applyFont="1" applyFill="1" applyBorder="1" applyAlignment="1">
      <alignment horizontal="right" vertical="top"/>
    </xf>
    <xf numFmtId="164" fontId="34" fillId="4" borderId="11" xfId="28" applyNumberFormat="1" applyFont="1" applyFill="1" applyBorder="1" applyAlignment="1">
      <alignment horizontal="center" vertical="center"/>
    </xf>
    <xf numFmtId="49" fontId="21" fillId="4" borderId="11" xfId="28" applyNumberFormat="1" applyFont="1" applyFill="1" applyBorder="1" applyAlignment="1">
      <alignment vertical="top"/>
    </xf>
    <xf numFmtId="164" fontId="34" fillId="25" borderId="11" xfId="28" applyNumberFormat="1" applyFont="1" applyFill="1" applyBorder="1" applyAlignment="1">
      <alignment horizontal="center" vertical="center"/>
    </xf>
    <xf numFmtId="49" fontId="34" fillId="4" borderId="11" xfId="28" applyNumberFormat="1" applyFont="1" applyFill="1" applyBorder="1" applyAlignment="1">
      <alignment vertical="top"/>
    </xf>
    <xf numFmtId="0" fontId="22" fillId="30" borderId="11" xfId="28" applyFont="1" applyFill="1" applyBorder="1" applyAlignment="1">
      <alignment horizontal="left" vertical="top" wrapText="1"/>
    </xf>
    <xf numFmtId="0" fontId="22" fillId="0" borderId="11" xfId="28" applyFont="1" applyBorder="1" applyAlignment="1">
      <alignment horizontal="center" vertical="center"/>
    </xf>
    <xf numFmtId="0" fontId="22" fillId="33" borderId="11" xfId="26" applyFont="1" applyFill="1" applyBorder="1" applyAlignment="1">
      <alignment horizontal="center" vertical="center"/>
    </xf>
    <xf numFmtId="164" fontId="21" fillId="4" borderId="11" xfId="28" applyNumberFormat="1" applyFont="1" applyFill="1" applyBorder="1" applyAlignment="1">
      <alignment horizontal="center" vertical="center"/>
    </xf>
    <xf numFmtId="164" fontId="21" fillId="25" borderId="11" xfId="28" applyNumberFormat="1" applyFont="1" applyFill="1" applyBorder="1" applyAlignment="1">
      <alignment horizontal="center" vertical="center"/>
    </xf>
    <xf numFmtId="0" fontId="33" fillId="24" borderId="11" xfId="28" applyFont="1" applyFill="1" applyBorder="1" applyAlignment="1">
      <alignment horizontal="center" vertical="center"/>
    </xf>
    <xf numFmtId="0" fontId="33" fillId="0" borderId="11" xfId="28" applyFont="1" applyBorder="1" applyAlignment="1">
      <alignment horizontal="center" vertical="center"/>
    </xf>
    <xf numFmtId="0" fontId="33" fillId="32" borderId="11" xfId="28" applyFont="1" applyFill="1" applyBorder="1" applyAlignment="1">
      <alignment horizontal="center" vertical="center"/>
    </xf>
    <xf numFmtId="164" fontId="22" fillId="38" borderId="11" xfId="28" applyNumberFormat="1" applyFont="1" applyFill="1" applyBorder="1" applyAlignment="1">
      <alignment horizontal="center" vertical="center"/>
    </xf>
    <xf numFmtId="49" fontId="33" fillId="0" borderId="11" xfId="28" applyNumberFormat="1" applyFont="1" applyBorder="1" applyAlignment="1">
      <alignment vertical="center" wrapText="1"/>
    </xf>
    <xf numFmtId="49" fontId="21" fillId="34" borderId="11" xfId="28" applyNumberFormat="1" applyFont="1" applyFill="1" applyBorder="1" applyAlignment="1">
      <alignment vertical="center" wrapText="1"/>
    </xf>
    <xf numFmtId="164" fontId="34" fillId="4" borderId="11" xfId="28" applyNumberFormat="1" applyFont="1" applyFill="1" applyBorder="1" applyAlignment="1">
      <alignment horizontal="center" vertical="center" wrapText="1"/>
    </xf>
    <xf numFmtId="0" fontId="22" fillId="24" borderId="11" xfId="28" applyFont="1" applyFill="1" applyBorder="1" applyAlignment="1">
      <alignment horizontal="left" vertical="center" wrapText="1"/>
    </xf>
    <xf numFmtId="49" fontId="21" fillId="4" borderId="11" xfId="28" applyNumberFormat="1" applyFont="1" applyFill="1" applyBorder="1" applyAlignment="1">
      <alignment horizontal="right" vertical="top" wrapText="1"/>
    </xf>
    <xf numFmtId="164" fontId="21" fillId="4" borderId="11" xfId="28" applyNumberFormat="1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164" fontId="34" fillId="31" borderId="11" xfId="28" applyNumberFormat="1" applyFont="1" applyFill="1" applyBorder="1" applyAlignment="1">
      <alignment horizontal="center" vertical="center"/>
    </xf>
    <xf numFmtId="0" fontId="22" fillId="31" borderId="11" xfId="28" applyFont="1" applyFill="1" applyBorder="1" applyAlignment="1">
      <alignment wrapText="1"/>
    </xf>
    <xf numFmtId="0" fontId="36" fillId="32" borderId="11" xfId="0" applyFont="1" applyFill="1" applyBorder="1" applyAlignment="1">
      <alignment horizontal="left" vertical="top" wrapText="1"/>
    </xf>
    <xf numFmtId="0" fontId="33" fillId="32" borderId="11" xfId="0" applyFont="1" applyFill="1" applyBorder="1" applyAlignment="1">
      <alignment vertical="center" wrapText="1"/>
    </xf>
    <xf numFmtId="1" fontId="37" fillId="37" borderId="11" xfId="0" applyNumberFormat="1" applyFont="1" applyFill="1" applyBorder="1" applyAlignment="1">
      <alignment horizontal="center" vertical="center"/>
    </xf>
    <xf numFmtId="0" fontId="36" fillId="32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31" fillId="32" borderId="11" xfId="0" applyNumberFormat="1" applyFont="1" applyFill="1" applyBorder="1" applyAlignment="1">
      <alignment horizontal="center" vertical="center"/>
    </xf>
    <xf numFmtId="164" fontId="33" fillId="30" borderId="11" xfId="0" applyNumberFormat="1" applyFont="1" applyFill="1" applyBorder="1" applyAlignment="1">
      <alignment horizontal="center" vertical="center"/>
    </xf>
    <xf numFmtId="0" fontId="22" fillId="32" borderId="11" xfId="28" applyFont="1" applyFill="1" applyBorder="1" applyAlignment="1">
      <alignment vertical="center"/>
    </xf>
    <xf numFmtId="1" fontId="22" fillId="31" borderId="11" xfId="28" applyNumberFormat="1" applyFont="1" applyFill="1" applyBorder="1" applyAlignment="1">
      <alignment horizontal="center" vertical="center"/>
    </xf>
    <xf numFmtId="0" fontId="3" fillId="0" borderId="0" xfId="28" applyFont="1"/>
    <xf numFmtId="0" fontId="22" fillId="24" borderId="13" xfId="28" applyFont="1" applyFill="1" applyBorder="1" applyAlignment="1">
      <alignment horizontal="center" vertical="center" wrapText="1"/>
    </xf>
    <xf numFmtId="164" fontId="33" fillId="30" borderId="11" xfId="28" applyNumberFormat="1" applyFont="1" applyFill="1" applyBorder="1" applyAlignment="1">
      <alignment horizontal="center" vertical="center"/>
    </xf>
    <xf numFmtId="0" fontId="36" fillId="32" borderId="11" xfId="28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center" vertical="top"/>
    </xf>
    <xf numFmtId="0" fontId="32" fillId="0" borderId="0" xfId="0" applyFont="1" applyAlignment="1">
      <alignment vertical="top"/>
    </xf>
    <xf numFmtId="0" fontId="32" fillId="0" borderId="0" xfId="0" applyFont="1" applyAlignment="1">
      <alignment vertical="center"/>
    </xf>
    <xf numFmtId="0" fontId="22" fillId="40" borderId="11" xfId="28" applyFont="1" applyFill="1" applyBorder="1" applyAlignment="1">
      <alignment horizontal="center" vertical="center" wrapText="1"/>
    </xf>
    <xf numFmtId="49" fontId="21" fillId="45" borderId="11" xfId="28" applyNumberFormat="1" applyFont="1" applyFill="1" applyBorder="1" applyAlignment="1">
      <alignment horizontal="center" vertical="top"/>
    </xf>
    <xf numFmtId="49" fontId="34" fillId="46" borderId="11" xfId="0" applyNumberFormat="1" applyFont="1" applyFill="1" applyBorder="1" applyAlignment="1">
      <alignment vertical="center"/>
    </xf>
    <xf numFmtId="49" fontId="34" fillId="46" borderId="11" xfId="0" applyNumberFormat="1" applyFont="1" applyFill="1" applyBorder="1" applyAlignment="1">
      <alignment horizontal="center" vertical="top"/>
    </xf>
    <xf numFmtId="164" fontId="22" fillId="39" borderId="11" xfId="28" applyNumberFormat="1" applyFont="1" applyFill="1" applyBorder="1" applyAlignment="1">
      <alignment horizontal="center" vertical="center" wrapText="1"/>
    </xf>
    <xf numFmtId="0" fontId="22" fillId="32" borderId="11" xfId="28" applyFont="1" applyFill="1" applyBorder="1" applyAlignment="1">
      <alignment horizontal="center" vertical="center" wrapText="1"/>
    </xf>
    <xf numFmtId="49" fontId="22" fillId="30" borderId="11" xfId="28" applyNumberFormat="1" applyFont="1" applyFill="1" applyBorder="1" applyAlignment="1">
      <alignment horizontal="center" vertical="center"/>
    </xf>
    <xf numFmtId="0" fontId="22" fillId="30" borderId="11" xfId="28" applyFont="1" applyFill="1" applyBorder="1" applyAlignment="1">
      <alignment vertical="top" wrapText="1"/>
    </xf>
    <xf numFmtId="49" fontId="22" fillId="30" borderId="11" xfId="0" applyNumberFormat="1" applyFont="1" applyFill="1" applyBorder="1" applyAlignment="1">
      <alignment horizontal="center" vertical="center"/>
    </xf>
    <xf numFmtId="0" fontId="22" fillId="39" borderId="11" xfId="0" applyFont="1" applyFill="1" applyBorder="1" applyAlignment="1">
      <alignment horizontal="center" vertical="center" wrapText="1"/>
    </xf>
    <xf numFmtId="0" fontId="33" fillId="0" borderId="11" xfId="28" applyFont="1" applyBorder="1" applyAlignment="1">
      <alignment vertical="center" wrapText="1"/>
    </xf>
    <xf numFmtId="0" fontId="33" fillId="27" borderId="11" xfId="28" applyFont="1" applyFill="1" applyBorder="1" applyAlignment="1">
      <alignment vertical="center" wrapText="1"/>
    </xf>
    <xf numFmtId="164" fontId="22" fillId="31" borderId="11" xfId="28" applyNumberFormat="1" applyFont="1" applyFill="1" applyBorder="1" applyAlignment="1">
      <alignment horizontal="center" vertical="center"/>
    </xf>
    <xf numFmtId="164" fontId="45" fillId="32" borderId="11" xfId="28" applyNumberFormat="1" applyFont="1" applyFill="1" applyBorder="1" applyAlignment="1">
      <alignment horizontal="center" vertical="center"/>
    </xf>
    <xf numFmtId="164" fontId="39" fillId="31" borderId="11" xfId="28" applyNumberFormat="1" applyFont="1" applyFill="1" applyBorder="1" applyAlignment="1">
      <alignment horizontal="center" vertical="center"/>
    </xf>
    <xf numFmtId="0" fontId="33" fillId="0" borderId="11" xfId="28" applyFont="1" applyBorder="1" applyAlignment="1">
      <alignment horizontal="center" vertical="center" wrapText="1"/>
    </xf>
    <xf numFmtId="0" fontId="33" fillId="30" borderId="15" xfId="28" applyFont="1" applyFill="1" applyBorder="1" applyAlignment="1">
      <alignment vertical="center"/>
    </xf>
    <xf numFmtId="0" fontId="33" fillId="30" borderId="13" xfId="28" applyFont="1" applyFill="1" applyBorder="1" applyAlignment="1">
      <alignment vertical="center" wrapText="1"/>
    </xf>
    <xf numFmtId="0" fontId="22" fillId="0" borderId="11" xfId="0" applyFont="1" applyBorder="1" applyAlignment="1">
      <alignment vertical="center"/>
    </xf>
    <xf numFmtId="0" fontId="36" fillId="30" borderId="11" xfId="28" applyFont="1" applyFill="1" applyBorder="1" applyAlignment="1">
      <alignment horizontal="center" vertical="center" wrapText="1"/>
    </xf>
    <xf numFmtId="0" fontId="30" fillId="31" borderId="11" xfId="28" applyFont="1" applyFill="1" applyBorder="1" applyAlignment="1">
      <alignment vertical="center" wrapText="1"/>
    </xf>
    <xf numFmtId="0" fontId="22" fillId="31" borderId="11" xfId="28" applyFont="1" applyFill="1" applyBorder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49" fontId="21" fillId="4" borderId="11" xfId="28" applyNumberFormat="1" applyFont="1" applyFill="1" applyBorder="1" applyAlignment="1">
      <alignment horizontal="center" vertical="center"/>
    </xf>
    <xf numFmtId="0" fontId="33" fillId="24" borderId="13" xfId="28" applyFont="1" applyFill="1" applyBorder="1" applyAlignment="1">
      <alignment horizontal="center" vertical="center" wrapText="1"/>
    </xf>
    <xf numFmtId="164" fontId="22" fillId="32" borderId="13" xfId="28" applyNumberFormat="1" applyFont="1" applyFill="1" applyBorder="1" applyAlignment="1">
      <alignment horizontal="center" vertical="center"/>
    </xf>
    <xf numFmtId="0" fontId="33" fillId="30" borderId="15" xfId="0" applyFont="1" applyFill="1" applyBorder="1" applyAlignment="1">
      <alignment horizontal="left" vertical="center" wrapText="1"/>
    </xf>
    <xf numFmtId="164" fontId="33" fillId="31" borderId="11" xfId="28" applyNumberFormat="1" applyFont="1" applyFill="1" applyBorder="1" applyAlignment="1">
      <alignment horizontal="center" vertical="center"/>
    </xf>
    <xf numFmtId="0" fontId="33" fillId="33" borderId="11" xfId="28" applyFont="1" applyFill="1" applyBorder="1" applyAlignment="1">
      <alignment horizontal="center" vertical="center" wrapText="1"/>
    </xf>
    <xf numFmtId="0" fontId="22" fillId="32" borderId="11" xfId="28" applyFont="1" applyFill="1" applyBorder="1" applyAlignment="1">
      <alignment horizontal="center" vertical="center"/>
    </xf>
    <xf numFmtId="0" fontId="33" fillId="0" borderId="11" xfId="28" applyFont="1" applyBorder="1" applyAlignment="1">
      <alignment horizontal="left" vertical="center" wrapText="1"/>
    </xf>
    <xf numFmtId="49" fontId="21" fillId="45" borderId="11" xfId="28" applyNumberFormat="1" applyFont="1" applyFill="1" applyBorder="1" applyAlignment="1">
      <alignment horizontal="center" vertical="center"/>
    </xf>
    <xf numFmtId="164" fontId="33" fillId="32" borderId="11" xfId="28" applyNumberFormat="1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/>
    </xf>
    <xf numFmtId="49" fontId="21" fillId="25" borderId="11" xfId="28" applyNumberFormat="1" applyFont="1" applyFill="1" applyBorder="1" applyAlignment="1">
      <alignment horizontal="center" vertical="center"/>
    </xf>
    <xf numFmtId="164" fontId="22" fillId="32" borderId="11" xfId="28" applyNumberFormat="1" applyFont="1" applyFill="1" applyBorder="1" applyAlignment="1">
      <alignment horizontal="center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27" fillId="0" borderId="0" xfId="0" applyNumberFormat="1" applyFont="1" applyAlignment="1">
      <alignment horizontal="center" vertical="top"/>
    </xf>
    <xf numFmtId="49" fontId="34" fillId="46" borderId="11" xfId="0" applyNumberFormat="1" applyFont="1" applyFill="1" applyBorder="1" applyAlignment="1">
      <alignment horizontal="center" vertical="center"/>
    </xf>
    <xf numFmtId="0" fontId="33" fillId="31" borderId="15" xfId="28" applyFont="1" applyFill="1" applyBorder="1" applyAlignment="1">
      <alignment horizontal="center" vertical="center" wrapText="1"/>
    </xf>
    <xf numFmtId="164" fontId="37" fillId="37" borderId="11" xfId="0" applyNumberFormat="1" applyFont="1" applyFill="1" applyBorder="1" applyAlignment="1">
      <alignment horizontal="center" vertical="center"/>
    </xf>
    <xf numFmtId="164" fontId="34" fillId="37" borderId="11" xfId="0" applyNumberFormat="1" applyFont="1" applyFill="1" applyBorder="1" applyAlignment="1">
      <alignment horizontal="center" vertical="center"/>
    </xf>
    <xf numFmtId="0" fontId="22" fillId="30" borderId="11" xfId="28" applyFont="1" applyFill="1" applyBorder="1" applyAlignment="1">
      <alignment horizontal="center" vertical="center" wrapText="1"/>
    </xf>
    <xf numFmtId="164" fontId="34" fillId="4" borderId="11" xfId="0" applyNumberFormat="1" applyFont="1" applyFill="1" applyBorder="1" applyAlignment="1">
      <alignment horizontal="center" vertical="center"/>
    </xf>
    <xf numFmtId="0" fontId="33" fillId="32" borderId="11" xfId="28" applyFont="1" applyFill="1" applyBorder="1" applyAlignment="1">
      <alignment horizontal="center" vertical="center" wrapText="1"/>
    </xf>
    <xf numFmtId="1" fontId="33" fillId="37" borderId="11" xfId="0" applyNumberFormat="1" applyFont="1" applyFill="1" applyBorder="1" applyAlignment="1">
      <alignment horizontal="center" vertical="center"/>
    </xf>
    <xf numFmtId="0" fontId="33" fillId="32" borderId="13" xfId="28" applyFont="1" applyFill="1" applyBorder="1" applyAlignment="1">
      <alignment horizontal="center" vertical="center" wrapText="1"/>
    </xf>
    <xf numFmtId="164" fontId="34" fillId="8" borderId="11" xfId="0" applyNumberFormat="1" applyFont="1" applyFill="1" applyBorder="1" applyAlignment="1">
      <alignment horizontal="center" vertical="center"/>
    </xf>
    <xf numFmtId="0" fontId="22" fillId="31" borderId="11" xfId="28" applyFont="1" applyFill="1" applyBorder="1" applyAlignment="1">
      <alignment horizontal="center" vertical="center" wrapText="1"/>
    </xf>
    <xf numFmtId="0" fontId="33" fillId="31" borderId="11" xfId="28" applyFont="1" applyFill="1" applyBorder="1" applyAlignment="1">
      <alignment horizontal="center" vertical="center" wrapText="1"/>
    </xf>
    <xf numFmtId="0" fontId="22" fillId="0" borderId="17" xfId="28" applyFont="1" applyBorder="1" applyAlignment="1">
      <alignment vertical="center" wrapText="1"/>
    </xf>
    <xf numFmtId="164" fontId="36" fillId="0" borderId="11" xfId="28" applyNumberFormat="1" applyFont="1" applyBorder="1" applyAlignment="1">
      <alignment horizontal="center" vertical="center"/>
    </xf>
    <xf numFmtId="164" fontId="22" fillId="38" borderId="11" xfId="28" applyNumberFormat="1" applyFont="1" applyFill="1" applyBorder="1" applyAlignment="1">
      <alignment horizontal="center" vertical="center" wrapText="1"/>
    </xf>
    <xf numFmtId="0" fontId="35" fillId="33" borderId="11" xfId="26" applyFont="1" applyFill="1" applyBorder="1" applyAlignment="1">
      <alignment horizontal="center" vertical="center"/>
    </xf>
    <xf numFmtId="0" fontId="36" fillId="32" borderId="11" xfId="28" applyFont="1" applyFill="1" applyBorder="1" applyAlignment="1">
      <alignment horizontal="center" vertical="center" wrapText="1"/>
    </xf>
    <xf numFmtId="0" fontId="22" fillId="31" borderId="11" xfId="28" applyFont="1" applyFill="1" applyBorder="1" applyAlignment="1">
      <alignment horizontal="center" vertical="center"/>
    </xf>
    <xf numFmtId="0" fontId="22" fillId="32" borderId="15" xfId="28" applyFont="1" applyFill="1" applyBorder="1" applyAlignment="1">
      <alignment horizontal="center" vertical="center" wrapText="1"/>
    </xf>
    <xf numFmtId="0" fontId="33" fillId="24" borderId="11" xfId="28" applyFont="1" applyFill="1" applyBorder="1" applyAlignment="1">
      <alignment horizontal="center" vertical="center" wrapText="1"/>
    </xf>
    <xf numFmtId="0" fontId="33" fillId="24" borderId="15" xfId="28" applyFont="1" applyFill="1" applyBorder="1" applyAlignment="1">
      <alignment horizontal="center" vertical="center" wrapText="1"/>
    </xf>
    <xf numFmtId="0" fontId="22" fillId="24" borderId="11" xfId="28" applyFont="1" applyFill="1" applyBorder="1" applyAlignment="1">
      <alignment horizontal="center" vertical="center" wrapText="1"/>
    </xf>
    <xf numFmtId="0" fontId="36" fillId="32" borderId="13" xfId="28" applyFont="1" applyFill="1" applyBorder="1" applyAlignment="1">
      <alignment horizontal="left" vertical="center" wrapText="1"/>
    </xf>
    <xf numFmtId="0" fontId="33" fillId="30" borderId="15" xfId="28" applyFont="1" applyFill="1" applyBorder="1" applyAlignment="1">
      <alignment horizontal="center" vertical="center" wrapText="1"/>
    </xf>
    <xf numFmtId="164" fontId="36" fillId="24" borderId="11" xfId="28" applyNumberFormat="1" applyFont="1" applyFill="1" applyBorder="1" applyAlignment="1">
      <alignment horizontal="center" vertical="center"/>
    </xf>
    <xf numFmtId="0" fontId="33" fillId="32" borderId="11" xfId="28" applyFont="1" applyFill="1" applyBorder="1" applyAlignment="1">
      <alignment horizontal="left" vertical="center" wrapText="1"/>
    </xf>
    <xf numFmtId="0" fontId="22" fillId="30" borderId="11" xfId="28" applyFont="1" applyFill="1" applyBorder="1" applyAlignment="1">
      <alignment vertical="center" wrapText="1"/>
    </xf>
    <xf numFmtId="164" fontId="33" fillId="32" borderId="11" xfId="28" applyNumberFormat="1" applyFont="1" applyFill="1" applyBorder="1" applyAlignment="1">
      <alignment horizontal="center" vertical="center" wrapText="1"/>
    </xf>
    <xf numFmtId="0" fontId="33" fillId="24" borderId="15" xfId="28" applyFont="1" applyFill="1" applyBorder="1" applyAlignment="1">
      <alignment horizontal="left" vertical="center" wrapText="1"/>
    </xf>
    <xf numFmtId="0" fontId="33" fillId="24" borderId="13" xfId="28" applyFont="1" applyFill="1" applyBorder="1" applyAlignment="1">
      <alignment horizontal="left" vertical="center" wrapText="1"/>
    </xf>
    <xf numFmtId="164" fontId="22" fillId="32" borderId="11" xfId="28" applyNumberFormat="1" applyFont="1" applyFill="1" applyBorder="1" applyAlignment="1">
      <alignment horizontal="center" vertical="center" wrapText="1"/>
    </xf>
    <xf numFmtId="164" fontId="33" fillId="32" borderId="11" xfId="0" applyNumberFormat="1" applyFont="1" applyFill="1" applyBorder="1" applyAlignment="1">
      <alignment horizontal="center" vertical="center"/>
    </xf>
    <xf numFmtId="164" fontId="22" fillId="31" borderId="13" xfId="28" applyNumberFormat="1" applyFont="1" applyFill="1" applyBorder="1" applyAlignment="1">
      <alignment horizontal="center" vertical="center"/>
    </xf>
    <xf numFmtId="164" fontId="22" fillId="30" borderId="13" xfId="28" applyNumberFormat="1" applyFont="1" applyFill="1" applyBorder="1" applyAlignment="1">
      <alignment horizontal="center" vertical="center"/>
    </xf>
    <xf numFmtId="164" fontId="22" fillId="24" borderId="13" xfId="28" applyNumberFormat="1" applyFont="1" applyFill="1" applyBorder="1" applyAlignment="1">
      <alignment horizontal="center" vertical="center"/>
    </xf>
    <xf numFmtId="0" fontId="33" fillId="31" borderId="17" xfId="28" applyFont="1" applyFill="1" applyBorder="1" applyAlignment="1">
      <alignment horizontal="center" vertical="center" wrapText="1"/>
    </xf>
    <xf numFmtId="0" fontId="33" fillId="31" borderId="16" xfId="28" applyFont="1" applyFill="1" applyBorder="1" applyAlignment="1">
      <alignment horizontal="center" vertical="center" wrapText="1"/>
    </xf>
    <xf numFmtId="0" fontId="33" fillId="31" borderId="18" xfId="28" applyFont="1" applyFill="1" applyBorder="1" applyAlignment="1">
      <alignment horizontal="center" vertical="center" wrapText="1"/>
    </xf>
    <xf numFmtId="0" fontId="33" fillId="33" borderId="15" xfId="28" applyFont="1" applyFill="1" applyBorder="1" applyAlignment="1">
      <alignment horizontal="center" vertical="center" wrapText="1"/>
    </xf>
    <xf numFmtId="164" fontId="33" fillId="33" borderId="11" xfId="28" applyNumberFormat="1" applyFont="1" applyFill="1" applyBorder="1" applyAlignment="1">
      <alignment horizontal="center" vertical="center" wrapText="1"/>
    </xf>
    <xf numFmtId="0" fontId="33" fillId="0" borderId="15" xfId="28" applyFont="1" applyBorder="1" applyAlignment="1">
      <alignment vertical="center" wrapText="1"/>
    </xf>
    <xf numFmtId="0" fontId="22" fillId="36" borderId="11" xfId="0" applyFont="1" applyFill="1" applyBorder="1" applyAlignment="1">
      <alignment vertical="center" wrapText="1"/>
    </xf>
    <xf numFmtId="0" fontId="22" fillId="24" borderId="11" xfId="28" applyFont="1" applyFill="1" applyBorder="1" applyAlignment="1">
      <alignment horizontal="center" vertical="center"/>
    </xf>
    <xf numFmtId="0" fontId="22" fillId="32" borderId="15" xfId="28" applyFont="1" applyFill="1" applyBorder="1" applyAlignment="1">
      <alignment horizontal="center" vertical="center"/>
    </xf>
    <xf numFmtId="164" fontId="33" fillId="32" borderId="15" xfId="28" applyNumberFormat="1" applyFont="1" applyFill="1" applyBorder="1" applyAlignment="1">
      <alignment horizontal="center" vertical="center"/>
    </xf>
    <xf numFmtId="164" fontId="33" fillId="31" borderId="15" xfId="28" applyNumberFormat="1" applyFont="1" applyFill="1" applyBorder="1" applyAlignment="1">
      <alignment horizontal="center" vertical="center"/>
    </xf>
    <xf numFmtId="164" fontId="22" fillId="32" borderId="15" xfId="28" applyNumberFormat="1" applyFont="1" applyFill="1" applyBorder="1" applyAlignment="1">
      <alignment horizontal="center" vertical="center"/>
    </xf>
    <xf numFmtId="0" fontId="33" fillId="32" borderId="11" xfId="0" applyFont="1" applyFill="1" applyBorder="1" applyAlignment="1">
      <alignment horizontal="left" vertical="center" wrapText="1"/>
    </xf>
    <xf numFmtId="0" fontId="22" fillId="32" borderId="13" xfId="0" applyFont="1" applyFill="1" applyBorder="1" applyAlignment="1">
      <alignment horizontal="center" vertical="center"/>
    </xf>
    <xf numFmtId="0" fontId="22" fillId="32" borderId="11" xfId="0" applyFont="1" applyFill="1" applyBorder="1" applyAlignment="1">
      <alignment horizontal="center" vertical="center"/>
    </xf>
    <xf numFmtId="0" fontId="22" fillId="32" borderId="11" xfId="0" applyFont="1" applyFill="1" applyBorder="1" applyAlignment="1">
      <alignment horizontal="left" vertical="top" wrapText="1"/>
    </xf>
    <xf numFmtId="164" fontId="36" fillId="32" borderId="15" xfId="28" applyNumberFormat="1" applyFont="1" applyFill="1" applyBorder="1" applyAlignment="1">
      <alignment horizontal="center" vertical="center"/>
    </xf>
    <xf numFmtId="164" fontId="22" fillId="31" borderId="11" xfId="28" applyNumberFormat="1" applyFont="1" applyFill="1" applyBorder="1" applyAlignment="1">
      <alignment vertical="center"/>
    </xf>
    <xf numFmtId="164" fontId="25" fillId="39" borderId="11" xfId="0" applyNumberFormat="1" applyFont="1" applyFill="1" applyBorder="1" applyAlignment="1">
      <alignment horizontal="center" vertical="center"/>
    </xf>
    <xf numFmtId="0" fontId="33" fillId="30" borderId="11" xfId="28" applyFont="1" applyFill="1" applyBorder="1" applyAlignment="1">
      <alignment horizontal="center" vertical="center"/>
    </xf>
    <xf numFmtId="0" fontId="22" fillId="30" borderId="22" xfId="28" applyFont="1" applyFill="1" applyBorder="1" applyAlignment="1">
      <alignment horizontal="left" vertical="center" wrapText="1"/>
    </xf>
    <xf numFmtId="0" fontId="22" fillId="30" borderId="15" xfId="28" applyFont="1" applyFill="1" applyBorder="1" applyAlignment="1">
      <alignment horizontal="left" vertical="center" wrapText="1"/>
    </xf>
    <xf numFmtId="0" fontId="22" fillId="30" borderId="15" xfId="28" applyFont="1" applyFill="1" applyBorder="1" applyAlignment="1">
      <alignment horizontal="center" vertical="center" wrapText="1"/>
    </xf>
    <xf numFmtId="164" fontId="21" fillId="43" borderId="11" xfId="28" applyNumberFormat="1" applyFont="1" applyFill="1" applyBorder="1" applyAlignment="1">
      <alignment horizontal="center" vertical="center"/>
    </xf>
    <xf numFmtId="0" fontId="22" fillId="30" borderId="13" xfId="28" applyFont="1" applyFill="1" applyBorder="1" applyAlignment="1">
      <alignment vertical="center" wrapText="1"/>
    </xf>
    <xf numFmtId="0" fontId="22" fillId="32" borderId="13" xfId="28" applyFont="1" applyFill="1" applyBorder="1" applyAlignment="1">
      <alignment horizontal="center" vertical="center" wrapText="1"/>
    </xf>
    <xf numFmtId="49" fontId="22" fillId="30" borderId="11" xfId="0" applyNumberFormat="1" applyFont="1" applyFill="1" applyBorder="1" applyAlignment="1">
      <alignment horizontal="center" vertical="center" wrapText="1"/>
    </xf>
    <xf numFmtId="0" fontId="3" fillId="32" borderId="11" xfId="28" applyFont="1" applyFill="1" applyBorder="1"/>
    <xf numFmtId="164" fontId="22" fillId="41" borderId="11" xfId="28" applyNumberFormat="1" applyFont="1" applyFill="1" applyBorder="1" applyAlignment="1">
      <alignment horizontal="center" vertical="center"/>
    </xf>
    <xf numFmtId="164" fontId="33" fillId="30" borderId="13" xfId="28" applyNumberFormat="1" applyFont="1" applyFill="1" applyBorder="1" applyAlignment="1">
      <alignment horizontal="center" vertical="center"/>
    </xf>
    <xf numFmtId="0" fontId="33" fillId="0" borderId="13" xfId="28" applyFont="1" applyBorder="1" applyAlignment="1">
      <alignment horizontal="left" vertical="center" wrapText="1"/>
    </xf>
    <xf numFmtId="0" fontId="22" fillId="0" borderId="13" xfId="28" applyFont="1" applyBorder="1" applyAlignment="1">
      <alignment horizontal="center" vertical="center"/>
    </xf>
    <xf numFmtId="164" fontId="22" fillId="39" borderId="13" xfId="28" applyNumberFormat="1" applyFont="1" applyFill="1" applyBorder="1" applyAlignment="1">
      <alignment horizontal="center" vertical="center"/>
    </xf>
    <xf numFmtId="164" fontId="22" fillId="39" borderId="11" xfId="28" applyNumberFormat="1" applyFont="1" applyFill="1" applyBorder="1" applyAlignment="1">
      <alignment horizontal="center" vertical="center"/>
    </xf>
    <xf numFmtId="164" fontId="32" fillId="0" borderId="0" xfId="0" applyNumberFormat="1" applyFont="1" applyAlignment="1">
      <alignment vertical="center"/>
    </xf>
    <xf numFmtId="14" fontId="22" fillId="0" borderId="0" xfId="0" applyNumberFormat="1" applyFont="1" applyAlignment="1">
      <alignment vertical="center"/>
    </xf>
    <xf numFmtId="0" fontId="32" fillId="0" borderId="0" xfId="0" applyFont="1" applyBorder="1" applyAlignment="1">
      <alignment vertical="top"/>
    </xf>
    <xf numFmtId="0" fontId="33" fillId="31" borderId="15" xfId="28" applyFont="1" applyFill="1" applyBorder="1" applyAlignment="1">
      <alignment horizontal="center" vertical="center" wrapText="1"/>
    </xf>
    <xf numFmtId="0" fontId="22" fillId="30" borderId="13" xfId="28" applyFont="1" applyFill="1" applyBorder="1" applyAlignment="1">
      <alignment horizontal="center" vertical="center" wrapText="1"/>
    </xf>
    <xf numFmtId="0" fontId="33" fillId="30" borderId="13" xfId="28" applyFont="1" applyFill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/>
    </xf>
    <xf numFmtId="164" fontId="33" fillId="32" borderId="11" xfId="28" applyNumberFormat="1" applyFont="1" applyFill="1" applyBorder="1" applyAlignment="1">
      <alignment horizontal="center" vertical="center"/>
    </xf>
    <xf numFmtId="164" fontId="33" fillId="32" borderId="11" xfId="28" applyNumberFormat="1" applyFont="1" applyFill="1" applyBorder="1" applyAlignment="1">
      <alignment horizontal="center" vertical="center"/>
    </xf>
    <xf numFmtId="0" fontId="22" fillId="32" borderId="13" xfId="28" applyFont="1" applyFill="1" applyBorder="1" applyAlignment="1">
      <alignment horizontal="center" vertical="center"/>
    </xf>
    <xf numFmtId="164" fontId="36" fillId="32" borderId="11" xfId="28" applyNumberFormat="1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/>
    </xf>
    <xf numFmtId="0" fontId="33" fillId="30" borderId="15" xfId="28" applyFont="1" applyFill="1" applyBorder="1" applyAlignment="1">
      <alignment horizontal="center" vertical="center"/>
    </xf>
    <xf numFmtId="0" fontId="33" fillId="30" borderId="13" xfId="28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 wrapText="1"/>
    </xf>
    <xf numFmtId="0" fontId="22" fillId="33" borderId="11" xfId="28" applyFont="1" applyFill="1" applyBorder="1" applyAlignment="1">
      <alignment horizontal="center" vertical="center" wrapText="1"/>
    </xf>
    <xf numFmtId="164" fontId="22" fillId="33" borderId="11" xfId="28" applyNumberFormat="1" applyFont="1" applyFill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/>
    </xf>
    <xf numFmtId="0" fontId="22" fillId="30" borderId="11" xfId="28" applyFont="1" applyFill="1" applyBorder="1" applyAlignment="1">
      <alignment horizontal="center" vertical="center"/>
    </xf>
    <xf numFmtId="164" fontId="33" fillId="32" borderId="15" xfId="28" applyNumberFormat="1" applyFont="1" applyFill="1" applyBorder="1" applyAlignment="1">
      <alignment horizontal="center" vertical="center"/>
    </xf>
    <xf numFmtId="164" fontId="22" fillId="0" borderId="13" xfId="28" applyNumberFormat="1" applyFont="1" applyBorder="1" applyAlignment="1">
      <alignment horizontal="center" vertical="center"/>
    </xf>
    <xf numFmtId="164" fontId="33" fillId="32" borderId="11" xfId="28" applyNumberFormat="1" applyFont="1" applyFill="1" applyBorder="1" applyAlignment="1">
      <alignment horizontal="center" vertical="center"/>
    </xf>
    <xf numFmtId="164" fontId="33" fillId="30" borderId="15" xfId="28" applyNumberFormat="1" applyFont="1" applyFill="1" applyBorder="1" applyAlignment="1">
      <alignment horizontal="center" vertical="center"/>
    </xf>
    <xf numFmtId="164" fontId="33" fillId="30" borderId="13" xfId="28" applyNumberFormat="1" applyFont="1" applyFill="1" applyBorder="1" applyAlignment="1">
      <alignment horizontal="center" vertical="center"/>
    </xf>
    <xf numFmtId="164" fontId="22" fillId="30" borderId="13" xfId="28" applyNumberFormat="1" applyFont="1" applyFill="1" applyBorder="1" applyAlignment="1">
      <alignment horizontal="center" vertical="center"/>
    </xf>
    <xf numFmtId="49" fontId="34" fillId="4" borderId="11" xfId="0" applyNumberFormat="1" applyFont="1" applyFill="1" applyBorder="1" applyAlignment="1">
      <alignment horizontal="center" vertical="center"/>
    </xf>
    <xf numFmtId="164" fontId="22" fillId="32" borderId="15" xfId="28" applyNumberFormat="1" applyFont="1" applyFill="1" applyBorder="1" applyAlignment="1">
      <alignment horizontal="center" vertical="center"/>
    </xf>
    <xf numFmtId="164" fontId="22" fillId="32" borderId="13" xfId="28" applyNumberFormat="1" applyFont="1" applyFill="1" applyBorder="1" applyAlignment="1">
      <alignment horizontal="center" vertical="center"/>
    </xf>
    <xf numFmtId="164" fontId="33" fillId="37" borderId="11" xfId="0" applyNumberFormat="1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/>
    </xf>
    <xf numFmtId="14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vertical="top"/>
    </xf>
    <xf numFmtId="14" fontId="22" fillId="0" borderId="0" xfId="0" applyNumberFormat="1" applyFont="1" applyAlignment="1">
      <alignment vertical="top"/>
    </xf>
    <xf numFmtId="164" fontId="33" fillId="37" borderId="11" xfId="0" applyNumberFormat="1" applyFont="1" applyFill="1" applyBorder="1" applyAlignment="1">
      <alignment horizontal="center" vertical="center"/>
    </xf>
    <xf numFmtId="164" fontId="34" fillId="8" borderId="11" xfId="0" applyNumberFormat="1" applyFont="1" applyFill="1" applyBorder="1" applyAlignment="1">
      <alignment horizontal="center" vertical="center"/>
    </xf>
    <xf numFmtId="164" fontId="34" fillId="4" borderId="11" xfId="0" applyNumberFormat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164" fontId="25" fillId="0" borderId="11" xfId="28" applyNumberFormat="1" applyFont="1" applyBorder="1" applyAlignment="1">
      <alignment horizontal="center"/>
    </xf>
    <xf numFmtId="0" fontId="21" fillId="31" borderId="11" xfId="28" applyFont="1" applyFill="1" applyBorder="1" applyAlignment="1">
      <alignment horizontal="center" vertical="center" wrapText="1"/>
    </xf>
    <xf numFmtId="164" fontId="44" fillId="32" borderId="12" xfId="28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4" fillId="38" borderId="11" xfId="28" applyNumberFormat="1" applyFont="1" applyFill="1" applyBorder="1" applyAlignment="1">
      <alignment horizontal="center" vertical="center"/>
    </xf>
    <xf numFmtId="0" fontId="21" fillId="38" borderId="11" xfId="28" applyFont="1" applyFill="1" applyBorder="1" applyAlignment="1">
      <alignment horizontal="center" vertical="center" wrapText="1"/>
    </xf>
    <xf numFmtId="164" fontId="21" fillId="38" borderId="11" xfId="28" applyNumberFormat="1" applyFont="1" applyFill="1" applyBorder="1" applyAlignment="1">
      <alignment horizontal="center" vertical="center"/>
    </xf>
    <xf numFmtId="164" fontId="34" fillId="40" borderId="11" xfId="28" applyNumberFormat="1" applyFont="1" applyFill="1" applyBorder="1" applyAlignment="1">
      <alignment horizontal="center" vertical="center" wrapText="1"/>
    </xf>
    <xf numFmtId="164" fontId="34" fillId="42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Alignment="1">
      <alignment horizontal="center" vertical="top"/>
    </xf>
    <xf numFmtId="49" fontId="21" fillId="32" borderId="11" xfId="28" applyNumberFormat="1" applyFont="1" applyFill="1" applyBorder="1" applyAlignment="1">
      <alignment horizontal="center" vertical="center"/>
    </xf>
    <xf numFmtId="49" fontId="34" fillId="4" borderId="11" xfId="0" applyNumberFormat="1" applyFont="1" applyFill="1" applyBorder="1" applyAlignment="1">
      <alignment horizontal="center" vertical="center"/>
    </xf>
    <xf numFmtId="164" fontId="22" fillId="39" borderId="15" xfId="28" applyNumberFormat="1" applyFont="1" applyFill="1" applyBorder="1" applyAlignment="1">
      <alignment horizontal="center" vertical="center" wrapText="1"/>
    </xf>
    <xf numFmtId="164" fontId="22" fillId="39" borderId="13" xfId="28" applyNumberFormat="1" applyFont="1" applyFill="1" applyBorder="1" applyAlignment="1">
      <alignment horizontal="center" vertical="center" wrapText="1"/>
    </xf>
    <xf numFmtId="164" fontId="22" fillId="41" borderId="13" xfId="28" applyNumberFormat="1" applyFont="1" applyFill="1" applyBorder="1" applyAlignment="1">
      <alignment horizontal="center" vertical="center"/>
    </xf>
    <xf numFmtId="0" fontId="26" fillId="0" borderId="0" xfId="28" applyFont="1" applyAlignment="1">
      <alignment horizontal="center" vertical="top" wrapText="1"/>
    </xf>
    <xf numFmtId="0" fontId="3" fillId="0" borderId="0" xfId="28" applyFont="1" applyAlignment="1">
      <alignment horizontal="center" vertical="center"/>
    </xf>
    <xf numFmtId="164" fontId="35" fillId="38" borderId="11" xfId="28" applyNumberFormat="1" applyFont="1" applyFill="1" applyBorder="1" applyAlignment="1">
      <alignment horizontal="center" vertical="center"/>
    </xf>
    <xf numFmtId="164" fontId="22" fillId="39" borderId="15" xfId="28" applyNumberFormat="1" applyFont="1" applyFill="1" applyBorder="1" applyAlignment="1">
      <alignment horizontal="center" vertical="center"/>
    </xf>
    <xf numFmtId="164" fontId="22" fillId="40" borderId="11" xfId="28" applyNumberFormat="1" applyFont="1" applyFill="1" applyBorder="1" applyAlignment="1">
      <alignment horizontal="center" vertical="center" wrapText="1"/>
    </xf>
    <xf numFmtId="164" fontId="21" fillId="40" borderId="11" xfId="28" applyNumberFormat="1" applyFont="1" applyFill="1" applyBorder="1" applyAlignment="1">
      <alignment horizontal="center" vertical="center" wrapText="1"/>
    </xf>
    <xf numFmtId="164" fontId="22" fillId="42" borderId="11" xfId="0" applyNumberFormat="1" applyFont="1" applyFill="1" applyBorder="1" applyAlignment="1">
      <alignment horizontal="center" vertical="center"/>
    </xf>
    <xf numFmtId="164" fontId="21" fillId="42" borderId="11" xfId="0" applyNumberFormat="1" applyFont="1" applyFill="1" applyBorder="1" applyAlignment="1">
      <alignment horizontal="center" vertical="center"/>
    </xf>
    <xf numFmtId="164" fontId="22" fillId="39" borderId="11" xfId="0" applyNumberFormat="1" applyFont="1" applyFill="1" applyBorder="1" applyAlignment="1">
      <alignment horizontal="center" vertical="center"/>
    </xf>
    <xf numFmtId="164" fontId="21" fillId="4" borderId="11" xfId="0" applyNumberFormat="1" applyFont="1" applyFill="1" applyBorder="1" applyAlignment="1">
      <alignment horizontal="center" vertical="center"/>
    </xf>
    <xf numFmtId="49" fontId="21" fillId="4" borderId="11" xfId="0" applyNumberFormat="1" applyFont="1" applyFill="1" applyBorder="1" applyAlignment="1">
      <alignment horizontal="center" vertical="center"/>
    </xf>
    <xf numFmtId="164" fontId="21" fillId="8" borderId="11" xfId="0" applyNumberFormat="1" applyFont="1" applyFill="1" applyBorder="1" applyAlignment="1">
      <alignment horizontal="center" vertical="center"/>
    </xf>
    <xf numFmtId="164" fontId="3" fillId="0" borderId="0" xfId="28" applyNumberFormat="1" applyFont="1" applyAlignment="1">
      <alignment horizontal="center" vertical="center"/>
    </xf>
    <xf numFmtId="0" fontId="3" fillId="0" borderId="0" xfId="0" applyFont="1"/>
    <xf numFmtId="0" fontId="22" fillId="0" borderId="0" xfId="0" applyFont="1" applyAlignment="1">
      <alignment horizontal="center" vertical="top"/>
    </xf>
    <xf numFmtId="0" fontId="22" fillId="0" borderId="0" xfId="28" applyFont="1" applyAlignment="1">
      <alignment horizontal="center"/>
    </xf>
    <xf numFmtId="0" fontId="21" fillId="0" borderId="0" xfId="28" applyFont="1" applyAlignment="1">
      <alignment horizontal="center" vertical="top" wrapText="1"/>
    </xf>
    <xf numFmtId="0" fontId="21" fillId="32" borderId="11" xfId="28" applyFont="1" applyFill="1" applyBorder="1" applyAlignment="1">
      <alignment horizontal="center" vertical="center" wrapText="1"/>
    </xf>
    <xf numFmtId="0" fontId="21" fillId="32" borderId="11" xfId="28" applyFont="1" applyFill="1" applyBorder="1" applyAlignment="1">
      <alignment horizontal="center" vertical="center"/>
    </xf>
    <xf numFmtId="49" fontId="34" fillId="32" borderId="11" xfId="28" applyNumberFormat="1" applyFont="1" applyFill="1" applyBorder="1" applyAlignment="1">
      <alignment horizontal="center" vertical="center" wrapText="1"/>
    </xf>
    <xf numFmtId="49" fontId="34" fillId="32" borderId="15" xfId="28" applyNumberFormat="1" applyFont="1" applyFill="1" applyBorder="1" applyAlignment="1">
      <alignment horizontal="center" vertical="center" wrapText="1"/>
    </xf>
    <xf numFmtId="0" fontId="34" fillId="32" borderId="11" xfId="28" applyFont="1" applyFill="1" applyBorder="1" applyAlignment="1">
      <alignment horizontal="center" vertical="center" wrapText="1"/>
    </xf>
    <xf numFmtId="0" fontId="21" fillId="32" borderId="11" xfId="0" applyFont="1" applyFill="1" applyBorder="1" applyAlignment="1">
      <alignment horizontal="center" vertical="center" wrapText="1"/>
    </xf>
    <xf numFmtId="0" fontId="47" fillId="32" borderId="11" xfId="0" applyFont="1" applyFill="1" applyBorder="1" applyAlignment="1">
      <alignment horizontal="center" vertical="center"/>
    </xf>
    <xf numFmtId="0" fontId="47" fillId="32" borderId="11" xfId="0" applyFont="1" applyFill="1" applyBorder="1" applyAlignment="1">
      <alignment horizontal="center" vertical="center" wrapText="1"/>
    </xf>
    <xf numFmtId="0" fontId="21" fillId="0" borderId="11" xfId="28" applyFont="1" applyBorder="1" applyAlignment="1">
      <alignment horizontal="center" vertical="center"/>
    </xf>
    <xf numFmtId="0" fontId="21" fillId="0" borderId="11" xfId="28" applyFont="1" applyBorder="1" applyAlignment="1">
      <alignment horizontal="center" vertical="center" wrapText="1"/>
    </xf>
    <xf numFmtId="0" fontId="21" fillId="26" borderId="11" xfId="28" applyFont="1" applyFill="1" applyBorder="1" applyAlignment="1">
      <alignment horizontal="center" vertical="center" wrapText="1"/>
    </xf>
    <xf numFmtId="0" fontId="34" fillId="0" borderId="13" xfId="28" applyFont="1" applyBorder="1" applyAlignment="1">
      <alignment horizontal="center" vertical="center" wrapText="1"/>
    </xf>
    <xf numFmtId="0" fontId="21" fillId="32" borderId="15" xfId="28" applyFont="1" applyFill="1" applyBorder="1" applyAlignment="1">
      <alignment horizontal="center" vertical="center" wrapText="1"/>
    </xf>
    <xf numFmtId="0" fontId="21" fillId="31" borderId="13" xfId="28" applyFont="1" applyFill="1" applyBorder="1" applyAlignment="1">
      <alignment horizontal="center" vertical="center" wrapText="1"/>
    </xf>
    <xf numFmtId="0" fontId="34" fillId="37" borderId="11" xfId="0" applyFont="1" applyFill="1" applyBorder="1" applyAlignment="1">
      <alignment horizontal="center" vertical="center" wrapText="1"/>
    </xf>
    <xf numFmtId="0" fontId="34" fillId="37" borderId="11" xfId="0" applyFont="1" applyFill="1" applyBorder="1" applyAlignment="1">
      <alignment horizontal="center" vertical="center"/>
    </xf>
    <xf numFmtId="0" fontId="22" fillId="0" borderId="27" xfId="28" applyFont="1" applyBorder="1" applyAlignment="1">
      <alignment horizontal="center" vertical="center"/>
    </xf>
    <xf numFmtId="0" fontId="22" fillId="0" borderId="18" xfId="28" applyFont="1" applyBorder="1" applyAlignment="1">
      <alignment horizontal="center" vertical="center"/>
    </xf>
    <xf numFmtId="0" fontId="22" fillId="32" borderId="27" xfId="28" applyFont="1" applyFill="1" applyBorder="1" applyAlignment="1">
      <alignment horizontal="center" vertical="center" wrapText="1"/>
    </xf>
    <xf numFmtId="0" fontId="22" fillId="32" borderId="28" xfId="28" applyFont="1" applyFill="1" applyBorder="1" applyAlignment="1">
      <alignment horizontal="center" vertical="center" wrapText="1"/>
    </xf>
    <xf numFmtId="0" fontId="22" fillId="32" borderId="28" xfId="28" applyFont="1" applyFill="1" applyBorder="1" applyAlignment="1">
      <alignment horizontal="center" vertical="center"/>
    </xf>
    <xf numFmtId="0" fontId="22" fillId="32" borderId="27" xfId="28" applyFont="1" applyFill="1" applyBorder="1" applyAlignment="1">
      <alignment horizontal="center" vertical="center"/>
    </xf>
    <xf numFmtId="0" fontId="21" fillId="0" borderId="0" xfId="28" applyFont="1" applyAlignment="1">
      <alignment horizontal="center" vertical="center"/>
    </xf>
    <xf numFmtId="49" fontId="34" fillId="47" borderId="11" xfId="0" applyNumberFormat="1" applyFont="1" applyFill="1" applyBorder="1" applyAlignment="1">
      <alignment horizontal="center" vertical="top"/>
    </xf>
    <xf numFmtId="164" fontId="34" fillId="47" borderId="11" xfId="0" applyNumberFormat="1" applyFont="1" applyFill="1" applyBorder="1" applyAlignment="1">
      <alignment horizontal="center" vertical="center"/>
    </xf>
    <xf numFmtId="164" fontId="21" fillId="47" borderId="11" xfId="0" applyNumberFormat="1" applyFont="1" applyFill="1" applyBorder="1" applyAlignment="1">
      <alignment horizontal="center" vertical="center"/>
    </xf>
    <xf numFmtId="0" fontId="21" fillId="0" borderId="11" xfId="25" applyFont="1" applyBorder="1" applyAlignment="1">
      <alignment horizontal="center" vertical="center" wrapText="1"/>
    </xf>
    <xf numFmtId="49" fontId="22" fillId="0" borderId="11" xfId="25" applyNumberFormat="1" applyFont="1" applyBorder="1" applyAlignment="1">
      <alignment horizontal="center" vertical="center" wrapText="1"/>
    </xf>
    <xf numFmtId="165" fontId="48" fillId="0" borderId="0" xfId="49" applyNumberFormat="1" applyFont="1" applyAlignment="1">
      <alignment vertical="top"/>
    </xf>
    <xf numFmtId="0" fontId="3" fillId="0" borderId="0" xfId="28" applyFont="1" applyAlignment="1">
      <alignment horizontal="center"/>
    </xf>
    <xf numFmtId="0" fontId="49" fillId="0" borderId="0" xfId="28" applyFont="1" applyAlignment="1">
      <alignment vertical="top" wrapText="1"/>
    </xf>
    <xf numFmtId="0" fontId="49" fillId="0" borderId="0" xfId="28" applyFont="1" applyAlignment="1">
      <alignment vertical="top"/>
    </xf>
    <xf numFmtId="0" fontId="49" fillId="0" borderId="0" xfId="28" applyFont="1"/>
    <xf numFmtId="49" fontId="22" fillId="0" borderId="11" xfId="28" applyNumberFormat="1" applyFont="1" applyBorder="1" applyAlignment="1">
      <alignment horizontal="center" vertical="center" textRotation="90" wrapText="1"/>
    </xf>
    <xf numFmtId="164" fontId="22" fillId="0" borderId="13" xfId="28" applyNumberFormat="1" applyFont="1" applyBorder="1" applyAlignment="1">
      <alignment horizontal="center" vertical="center"/>
    </xf>
    <xf numFmtId="164" fontId="22" fillId="39" borderId="13" xfId="28" applyNumberFormat="1" applyFont="1" applyFill="1" applyBorder="1" applyAlignment="1">
      <alignment horizontal="center" vertical="center"/>
    </xf>
    <xf numFmtId="0" fontId="21" fillId="32" borderId="13" xfId="28" applyFont="1" applyFill="1" applyBorder="1" applyAlignment="1">
      <alignment horizontal="center" vertical="center" wrapText="1"/>
    </xf>
    <xf numFmtId="49" fontId="21" fillId="32" borderId="11" xfId="28" applyNumberFormat="1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/>
    </xf>
    <xf numFmtId="0" fontId="22" fillId="0" borderId="11" xfId="28" applyFont="1" applyBorder="1" applyAlignment="1">
      <alignment horizontal="center" vertical="center"/>
    </xf>
    <xf numFmtId="0" fontId="22" fillId="0" borderId="11" xfId="28" applyFont="1" applyBorder="1" applyAlignment="1">
      <alignment horizontal="center" vertical="center" wrapText="1"/>
    </xf>
    <xf numFmtId="164" fontId="22" fillId="39" borderId="11" xfId="28" applyNumberFormat="1" applyFont="1" applyFill="1" applyBorder="1" applyAlignment="1">
      <alignment horizontal="center" vertical="center"/>
    </xf>
    <xf numFmtId="0" fontId="21" fillId="0" borderId="11" xfId="28" applyFont="1" applyBorder="1" applyAlignment="1">
      <alignment horizontal="center" vertical="center"/>
    </xf>
    <xf numFmtId="0" fontId="22" fillId="32" borderId="11" xfId="28" applyFont="1" applyFill="1" applyBorder="1" applyAlignment="1">
      <alignment horizontal="left" vertical="center" wrapText="1"/>
    </xf>
    <xf numFmtId="49" fontId="21" fillId="32" borderId="11" xfId="28" applyNumberFormat="1" applyFont="1" applyFill="1" applyBorder="1" applyAlignment="1">
      <alignment horizontal="center" vertical="center" wrapText="1"/>
    </xf>
    <xf numFmtId="0" fontId="22" fillId="30" borderId="11" xfId="28" applyFont="1" applyFill="1" applyBorder="1" applyAlignment="1">
      <alignment horizontal="left" vertical="center" wrapText="1"/>
    </xf>
    <xf numFmtId="164" fontId="22" fillId="32" borderId="13" xfId="28" applyNumberFormat="1" applyFont="1" applyFill="1" applyBorder="1" applyAlignment="1">
      <alignment horizontal="center" vertical="center"/>
    </xf>
    <xf numFmtId="0" fontId="22" fillId="32" borderId="15" xfId="28" applyFont="1" applyFill="1" applyBorder="1" applyAlignment="1">
      <alignment horizontal="left" vertical="center" wrapText="1"/>
    </xf>
    <xf numFmtId="0" fontId="21" fillId="37" borderId="11" xfId="0" applyFont="1" applyFill="1" applyBorder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21" fillId="42" borderId="11" xfId="0" applyFont="1" applyFill="1" applyBorder="1" applyAlignment="1">
      <alignment horizontal="center" vertical="center"/>
    </xf>
    <xf numFmtId="49" fontId="21" fillId="4" borderId="11" xfId="0" applyNumberFormat="1" applyFont="1" applyFill="1" applyBorder="1" applyAlignment="1">
      <alignment horizontal="center" vertical="top"/>
    </xf>
    <xf numFmtId="0" fontId="22" fillId="36" borderId="17" xfId="0" applyFont="1" applyFill="1" applyBorder="1" applyAlignment="1">
      <alignment horizontal="left" vertical="center" wrapText="1"/>
    </xf>
    <xf numFmtId="0" fontId="22" fillId="36" borderId="11" xfId="0" applyFont="1" applyFill="1" applyBorder="1" applyAlignment="1">
      <alignment horizontal="left" vertical="center" wrapText="1"/>
    </xf>
    <xf numFmtId="0" fontId="22" fillId="32" borderId="15" xfId="0" applyFont="1" applyFill="1" applyBorder="1" applyAlignment="1">
      <alignment horizontal="left" vertical="top" wrapText="1"/>
    </xf>
    <xf numFmtId="0" fontId="22" fillId="30" borderId="11" xfId="0" applyFont="1" applyFill="1" applyBorder="1" applyAlignment="1">
      <alignment vertical="center" wrapText="1"/>
    </xf>
    <xf numFmtId="49" fontId="22" fillId="32" borderId="13" xfId="28" applyNumberFormat="1" applyFont="1" applyFill="1" applyBorder="1" applyAlignment="1">
      <alignment horizontal="left" vertical="center" wrapText="1"/>
    </xf>
    <xf numFmtId="0" fontId="22" fillId="24" borderId="11" xfId="28" applyFont="1" applyFill="1" applyBorder="1" applyAlignment="1">
      <alignment vertical="center" wrapText="1"/>
    </xf>
    <xf numFmtId="49" fontId="22" fillId="44" borderId="11" xfId="48" applyNumberFormat="1" applyFont="1" applyFill="1" applyBorder="1" applyAlignment="1">
      <alignment horizontal="center" vertical="center"/>
    </xf>
    <xf numFmtId="49" fontId="22" fillId="30" borderId="11" xfId="0" applyNumberFormat="1" applyFont="1" applyFill="1" applyBorder="1" applyAlignment="1">
      <alignment vertical="center"/>
    </xf>
    <xf numFmtId="0" fontId="22" fillId="30" borderId="15" xfId="28" applyFont="1" applyFill="1" applyBorder="1" applyAlignment="1">
      <alignment vertical="center" wrapText="1"/>
    </xf>
    <xf numFmtId="49" fontId="3" fillId="30" borderId="11" xfId="28" applyNumberFormat="1" applyFont="1" applyFill="1" applyBorder="1" applyAlignment="1">
      <alignment horizontal="center" vertical="center" wrapText="1"/>
    </xf>
    <xf numFmtId="49" fontId="3" fillId="30" borderId="11" xfId="0" applyNumberFormat="1" applyFont="1" applyFill="1" applyBorder="1" applyAlignment="1">
      <alignment horizontal="center" vertical="center"/>
    </xf>
    <xf numFmtId="14" fontId="22" fillId="0" borderId="0" xfId="0" applyNumberFormat="1" applyFont="1" applyAlignment="1">
      <alignment horizontal="left" vertical="center"/>
    </xf>
    <xf numFmtId="0" fontId="22" fillId="0" borderId="15" xfId="28" applyFont="1" applyBorder="1" applyAlignment="1">
      <alignment horizontal="center" vertical="center" wrapText="1"/>
    </xf>
    <xf numFmtId="0" fontId="22" fillId="0" borderId="13" xfId="28" applyFont="1" applyBorder="1" applyAlignment="1">
      <alignment horizontal="center" vertical="center" wrapText="1"/>
    </xf>
    <xf numFmtId="0" fontId="22" fillId="0" borderId="15" xfId="28" applyFont="1" applyBorder="1" applyAlignment="1">
      <alignment horizontal="center" vertical="center"/>
    </xf>
    <xf numFmtId="0" fontId="22" fillId="0" borderId="13" xfId="28" applyFont="1" applyBorder="1" applyAlignment="1">
      <alignment horizontal="center" vertical="center"/>
    </xf>
    <xf numFmtId="0" fontId="49" fillId="0" borderId="25" xfId="28" applyFont="1" applyBorder="1" applyAlignment="1">
      <alignment horizontal="left" vertical="top" wrapText="1"/>
    </xf>
    <xf numFmtId="0" fontId="49" fillId="0" borderId="0" xfId="28" applyFont="1" applyAlignment="1">
      <alignment horizontal="left" vertical="top" wrapText="1"/>
    </xf>
    <xf numFmtId="0" fontId="33" fillId="41" borderId="17" xfId="28" applyFont="1" applyFill="1" applyBorder="1" applyAlignment="1">
      <alignment horizontal="center" vertical="center" wrapText="1"/>
    </xf>
    <xf numFmtId="0" fontId="33" fillId="41" borderId="16" xfId="28" applyFont="1" applyFill="1" applyBorder="1" applyAlignment="1">
      <alignment horizontal="center" vertical="center" wrapText="1"/>
    </xf>
    <xf numFmtId="0" fontId="33" fillId="41" borderId="18" xfId="28" applyFont="1" applyFill="1" applyBorder="1" applyAlignment="1">
      <alignment horizontal="center" vertical="center" wrapText="1"/>
    </xf>
    <xf numFmtId="0" fontId="22" fillId="38" borderId="17" xfId="28" applyFont="1" applyFill="1" applyBorder="1" applyAlignment="1">
      <alignment horizontal="center" wrapText="1"/>
    </xf>
    <xf numFmtId="0" fontId="22" fillId="38" borderId="16" xfId="28" applyFont="1" applyFill="1" applyBorder="1" applyAlignment="1">
      <alignment horizontal="center" wrapText="1"/>
    </xf>
    <xf numFmtId="0" fontId="22" fillId="38" borderId="18" xfId="28" applyFont="1" applyFill="1" applyBorder="1" applyAlignment="1">
      <alignment horizontal="center" wrapText="1"/>
    </xf>
    <xf numFmtId="0" fontId="33" fillId="38" borderId="17" xfId="28" applyFont="1" applyFill="1" applyBorder="1" applyAlignment="1">
      <alignment horizontal="center" vertical="center" wrapText="1"/>
    </xf>
    <xf numFmtId="0" fontId="33" fillId="38" borderId="16" xfId="28" applyFont="1" applyFill="1" applyBorder="1" applyAlignment="1">
      <alignment horizontal="center" vertical="center" wrapText="1"/>
    </xf>
    <xf numFmtId="0" fontId="33" fillId="38" borderId="18" xfId="28" applyFont="1" applyFill="1" applyBorder="1" applyAlignment="1">
      <alignment horizontal="center" vertical="center" wrapText="1"/>
    </xf>
    <xf numFmtId="49" fontId="34" fillId="38" borderId="17" xfId="28" applyNumberFormat="1" applyFont="1" applyFill="1" applyBorder="1" applyAlignment="1">
      <alignment horizontal="center" vertical="top"/>
    </xf>
    <xf numFmtId="49" fontId="34" fillId="38" borderId="16" xfId="28" applyNumberFormat="1" applyFont="1" applyFill="1" applyBorder="1" applyAlignment="1">
      <alignment horizontal="center" vertical="top"/>
    </xf>
    <xf numFmtId="49" fontId="34" fillId="38" borderId="18" xfId="28" applyNumberFormat="1" applyFont="1" applyFill="1" applyBorder="1" applyAlignment="1">
      <alignment horizontal="center" vertical="top"/>
    </xf>
    <xf numFmtId="0" fontId="33" fillId="32" borderId="15" xfId="28" applyFont="1" applyFill="1" applyBorder="1" applyAlignment="1">
      <alignment horizontal="center" vertical="center" wrapText="1"/>
    </xf>
    <xf numFmtId="0" fontId="33" fillId="32" borderId="13" xfId="28" applyFont="1" applyFill="1" applyBorder="1" applyAlignment="1">
      <alignment horizontal="center" vertical="center" wrapText="1"/>
    </xf>
    <xf numFmtId="0" fontId="22" fillId="0" borderId="15" xfId="28" applyFont="1" applyBorder="1" applyAlignment="1">
      <alignment horizontal="left" vertical="center" wrapText="1"/>
    </xf>
    <xf numFmtId="0" fontId="22" fillId="0" borderId="13" xfId="28" applyFont="1" applyBorder="1" applyAlignment="1">
      <alignment horizontal="left" vertical="center" wrapText="1"/>
    </xf>
    <xf numFmtId="0" fontId="22" fillId="30" borderId="15" xfId="28" applyFont="1" applyFill="1" applyBorder="1" applyAlignment="1">
      <alignment horizontal="left" vertical="center" wrapText="1"/>
    </xf>
    <xf numFmtId="0" fontId="22" fillId="30" borderId="24" xfId="28" applyFont="1" applyFill="1" applyBorder="1" applyAlignment="1">
      <alignment horizontal="left" vertical="center" wrapText="1"/>
    </xf>
    <xf numFmtId="0" fontId="22" fillId="30" borderId="13" xfId="28" applyFont="1" applyFill="1" applyBorder="1" applyAlignment="1">
      <alignment horizontal="left" vertical="center" wrapText="1"/>
    </xf>
    <xf numFmtId="0" fontId="22" fillId="30" borderId="15" xfId="28" applyFont="1" applyFill="1" applyBorder="1" applyAlignment="1">
      <alignment horizontal="center" vertical="center" wrapText="1"/>
    </xf>
    <xf numFmtId="0" fontId="22" fillId="30" borderId="24" xfId="28" applyFont="1" applyFill="1" applyBorder="1" applyAlignment="1">
      <alignment horizontal="center" vertical="center" wrapText="1"/>
    </xf>
    <xf numFmtId="0" fontId="22" fillId="30" borderId="13" xfId="28" applyFont="1" applyFill="1" applyBorder="1" applyAlignment="1">
      <alignment horizontal="center" vertical="center" wrapText="1"/>
    </xf>
    <xf numFmtId="0" fontId="49" fillId="0" borderId="25" xfId="28" applyFont="1" applyBorder="1" applyAlignment="1">
      <alignment horizontal="left" wrapText="1"/>
    </xf>
    <xf numFmtId="0" fontId="24" fillId="0" borderId="0" xfId="28" applyFont="1" applyAlignment="1">
      <alignment horizontal="left" wrapText="1"/>
    </xf>
    <xf numFmtId="0" fontId="49" fillId="0" borderId="0" xfId="28" applyFont="1" applyAlignment="1">
      <alignment horizontal="left" wrapText="1"/>
    </xf>
    <xf numFmtId="49" fontId="21" fillId="38" borderId="11" xfId="28" applyNumberFormat="1" applyFont="1" applyFill="1" applyBorder="1" applyAlignment="1">
      <alignment vertical="top"/>
    </xf>
    <xf numFmtId="0" fontId="34" fillId="4" borderId="11" xfId="28" applyFont="1" applyFill="1" applyBorder="1" applyAlignment="1">
      <alignment horizontal="left" vertical="top" wrapText="1"/>
    </xf>
    <xf numFmtId="0" fontId="22" fillId="0" borderId="17" xfId="28" applyFont="1" applyBorder="1" applyAlignment="1">
      <alignment horizontal="center" vertical="top" wrapText="1"/>
    </xf>
    <xf numFmtId="0" fontId="22" fillId="0" borderId="16" xfId="28" applyFont="1" applyBorder="1" applyAlignment="1">
      <alignment horizontal="center" vertical="top" wrapText="1"/>
    </xf>
    <xf numFmtId="0" fontId="22" fillId="0" borderId="18" xfId="28" applyFont="1" applyBorder="1" applyAlignment="1">
      <alignment horizontal="center" vertical="top" wrapText="1"/>
    </xf>
    <xf numFmtId="0" fontId="25" fillId="32" borderId="17" xfId="28" applyFont="1" applyFill="1" applyBorder="1" applyAlignment="1">
      <alignment horizontal="center" vertical="center" wrapText="1"/>
    </xf>
    <xf numFmtId="0" fontId="25" fillId="32" borderId="16" xfId="28" applyFont="1" applyFill="1" applyBorder="1" applyAlignment="1">
      <alignment horizontal="center" vertical="center" wrapText="1"/>
    </xf>
    <xf numFmtId="0" fontId="25" fillId="32" borderId="18" xfId="28" applyFont="1" applyFill="1" applyBorder="1" applyAlignment="1">
      <alignment horizontal="center" vertical="center" wrapText="1"/>
    </xf>
    <xf numFmtId="0" fontId="25" fillId="32" borderId="15" xfId="28" applyFont="1" applyFill="1" applyBorder="1" applyAlignment="1">
      <alignment horizontal="center" vertical="center" wrapText="1"/>
    </xf>
    <xf numFmtId="0" fontId="25" fillId="32" borderId="24" xfId="28" applyFont="1" applyFill="1" applyBorder="1" applyAlignment="1">
      <alignment horizontal="center" vertical="center" wrapText="1"/>
    </xf>
    <xf numFmtId="0" fontId="25" fillId="32" borderId="13" xfId="28" applyFont="1" applyFill="1" applyBorder="1" applyAlignment="1">
      <alignment horizontal="center" vertical="center" wrapText="1"/>
    </xf>
    <xf numFmtId="0" fontId="25" fillId="0" borderId="15" xfId="28" applyFont="1" applyBorder="1" applyAlignment="1">
      <alignment horizontal="center" vertical="center" textRotation="90" wrapText="1"/>
    </xf>
    <xf numFmtId="0" fontId="25" fillId="0" borderId="24" xfId="28" applyFont="1" applyBorder="1" applyAlignment="1">
      <alignment horizontal="center" vertical="center" textRotation="90" wrapText="1"/>
    </xf>
    <xf numFmtId="0" fontId="25" fillId="0" borderId="13" xfId="28" applyFont="1" applyBorder="1" applyAlignment="1">
      <alignment horizontal="center" vertical="center" textRotation="90" wrapText="1"/>
    </xf>
    <xf numFmtId="0" fontId="25" fillId="0" borderId="15" xfId="28" applyFont="1" applyBorder="1" applyAlignment="1">
      <alignment horizontal="center" vertical="center" wrapText="1"/>
    </xf>
    <xf numFmtId="0" fontId="25" fillId="0" borderId="24" xfId="28" applyFont="1" applyBorder="1" applyAlignment="1">
      <alignment horizontal="center" vertical="center" wrapText="1"/>
    </xf>
    <xf numFmtId="0" fontId="25" fillId="0" borderId="13" xfId="28" applyFont="1" applyBorder="1" applyAlignment="1">
      <alignment horizontal="center" vertical="center" wrapText="1"/>
    </xf>
    <xf numFmtId="0" fontId="22" fillId="0" borderId="15" xfId="28" applyFont="1" applyBorder="1" applyAlignment="1">
      <alignment horizontal="center" vertical="center" textRotation="90" wrapText="1"/>
    </xf>
    <xf numFmtId="0" fontId="22" fillId="0" borderId="24" xfId="28" applyFont="1" applyBorder="1" applyAlignment="1">
      <alignment horizontal="center" vertical="center" textRotation="90" wrapText="1"/>
    </xf>
    <xf numFmtId="0" fontId="22" fillId="0" borderId="13" xfId="28" applyFont="1" applyBorder="1" applyAlignment="1">
      <alignment horizontal="center" vertical="center" textRotation="90" wrapText="1"/>
    </xf>
    <xf numFmtId="0" fontId="25" fillId="32" borderId="15" xfId="28" applyFont="1" applyFill="1" applyBorder="1" applyAlignment="1">
      <alignment horizontal="center" vertical="center" textRotation="90" wrapText="1"/>
    </xf>
    <xf numFmtId="0" fontId="25" fillId="32" borderId="24" xfId="28" applyFont="1" applyFill="1" applyBorder="1" applyAlignment="1">
      <alignment horizontal="center" vertical="center" textRotation="90" wrapText="1"/>
    </xf>
    <xf numFmtId="0" fontId="25" fillId="32" borderId="13" xfId="28" applyFont="1" applyFill="1" applyBorder="1" applyAlignment="1">
      <alignment horizontal="center" vertical="center" textRotation="90" wrapText="1"/>
    </xf>
    <xf numFmtId="164" fontId="33" fillId="32" borderId="15" xfId="28" applyNumberFormat="1" applyFont="1" applyFill="1" applyBorder="1" applyAlignment="1">
      <alignment horizontal="center" vertical="center"/>
    </xf>
    <xf numFmtId="164" fontId="33" fillId="32" borderId="13" xfId="28" applyNumberFormat="1" applyFont="1" applyFill="1" applyBorder="1" applyAlignment="1">
      <alignment horizontal="center" vertical="center"/>
    </xf>
    <xf numFmtId="0" fontId="34" fillId="25" borderId="11" xfId="28" applyFont="1" applyFill="1" applyBorder="1" applyAlignment="1">
      <alignment horizontal="left" vertical="top" wrapText="1"/>
    </xf>
    <xf numFmtId="0" fontId="33" fillId="38" borderId="11" xfId="28" applyFont="1" applyFill="1" applyBorder="1" applyAlignment="1">
      <alignment horizontal="left" vertical="center" wrapText="1"/>
    </xf>
    <xf numFmtId="0" fontId="21" fillId="24" borderId="15" xfId="28" applyFont="1" applyFill="1" applyBorder="1" applyAlignment="1">
      <alignment horizontal="center" vertical="center"/>
    </xf>
    <xf numFmtId="0" fontId="21" fillId="24" borderId="13" xfId="28" applyFont="1" applyFill="1" applyBorder="1" applyAlignment="1">
      <alignment horizontal="center" vertical="center"/>
    </xf>
    <xf numFmtId="0" fontId="33" fillId="38" borderId="11" xfId="28" applyFont="1" applyFill="1" applyBorder="1" applyAlignment="1">
      <alignment horizontal="center" vertical="center" wrapText="1"/>
    </xf>
    <xf numFmtId="0" fontId="21" fillId="4" borderId="11" xfId="28" applyFont="1" applyFill="1" applyBorder="1" applyAlignment="1">
      <alignment horizontal="right" vertical="top"/>
    </xf>
    <xf numFmtId="49" fontId="21" fillId="25" borderId="11" xfId="28" applyNumberFormat="1" applyFont="1" applyFill="1" applyBorder="1" applyAlignment="1">
      <alignment horizontal="right" vertical="top"/>
    </xf>
    <xf numFmtId="0" fontId="22" fillId="25" borderId="11" xfId="28" applyFont="1" applyFill="1" applyBorder="1"/>
    <xf numFmtId="0" fontId="21" fillId="25" borderId="11" xfId="28" applyFont="1" applyFill="1" applyBorder="1" applyAlignment="1">
      <alignment horizontal="left" vertical="top"/>
    </xf>
    <xf numFmtId="0" fontId="22" fillId="32" borderId="15" xfId="28" applyFont="1" applyFill="1" applyBorder="1" applyAlignment="1">
      <alignment horizontal="left" vertical="center" wrapText="1"/>
    </xf>
    <xf numFmtId="0" fontId="22" fillId="32" borderId="24" xfId="28" applyFont="1" applyFill="1" applyBorder="1" applyAlignment="1">
      <alignment horizontal="left" vertical="center" wrapText="1"/>
    </xf>
    <xf numFmtId="0" fontId="22" fillId="32" borderId="13" xfId="28" applyFont="1" applyFill="1" applyBorder="1" applyAlignment="1">
      <alignment horizontal="left" vertical="center" wrapText="1"/>
    </xf>
    <xf numFmtId="49" fontId="22" fillId="0" borderId="15" xfId="28" applyNumberFormat="1" applyFont="1" applyBorder="1" applyAlignment="1">
      <alignment horizontal="center" vertical="center" textRotation="90" wrapText="1"/>
    </xf>
    <xf numFmtId="49" fontId="22" fillId="0" borderId="24" xfId="28" applyNumberFormat="1" applyFont="1" applyBorder="1" applyAlignment="1">
      <alignment horizontal="center" vertical="center" textRotation="90" wrapText="1"/>
    </xf>
    <xf numFmtId="49" fontId="22" fillId="0" borderId="13" xfId="28" applyNumberFormat="1" applyFont="1" applyBorder="1" applyAlignment="1">
      <alignment horizontal="center" vertical="center" textRotation="90" wrapText="1"/>
    </xf>
    <xf numFmtId="0" fontId="33" fillId="24" borderId="15" xfId="28" applyFont="1" applyFill="1" applyBorder="1" applyAlignment="1">
      <alignment horizontal="left" vertical="center" wrapText="1"/>
    </xf>
    <xf numFmtId="0" fontId="33" fillId="24" borderId="24" xfId="28" applyFont="1" applyFill="1" applyBorder="1" applyAlignment="1">
      <alignment horizontal="left" vertical="center" wrapText="1"/>
    </xf>
    <xf numFmtId="0" fontId="33" fillId="24" borderId="13" xfId="28" applyFont="1" applyFill="1" applyBorder="1" applyAlignment="1">
      <alignment horizontal="left" vertical="center" wrapText="1"/>
    </xf>
    <xf numFmtId="0" fontId="33" fillId="30" borderId="15" xfId="28" applyFont="1" applyFill="1" applyBorder="1" applyAlignment="1">
      <alignment horizontal="center" vertical="center"/>
    </xf>
    <xf numFmtId="0" fontId="33" fillId="30" borderId="24" xfId="28" applyFont="1" applyFill="1" applyBorder="1" applyAlignment="1">
      <alignment horizontal="center" vertical="center"/>
    </xf>
    <xf numFmtId="0" fontId="33" fillId="30" borderId="13" xfId="28" applyFont="1" applyFill="1" applyBorder="1" applyAlignment="1">
      <alignment horizontal="center" vertical="center"/>
    </xf>
    <xf numFmtId="164" fontId="22" fillId="0" borderId="11" xfId="28" applyNumberFormat="1" applyFont="1" applyBorder="1" applyAlignment="1">
      <alignment horizontal="center" vertical="center"/>
    </xf>
    <xf numFmtId="164" fontId="22" fillId="39" borderId="15" xfId="28" applyNumberFormat="1" applyFont="1" applyFill="1" applyBorder="1" applyAlignment="1">
      <alignment horizontal="center" vertical="center" wrapText="1"/>
    </xf>
    <xf numFmtId="164" fontId="22" fillId="39" borderId="13" xfId="28" applyNumberFormat="1" applyFont="1" applyFill="1" applyBorder="1" applyAlignment="1">
      <alignment horizontal="center" vertical="center" wrapText="1"/>
    </xf>
    <xf numFmtId="49" fontId="22" fillId="0" borderId="11" xfId="28" applyNumberFormat="1" applyFont="1" applyBorder="1" applyAlignment="1">
      <alignment horizontal="center" vertical="center" textRotation="90" wrapText="1"/>
    </xf>
    <xf numFmtId="0" fontId="22" fillId="4" borderId="11" xfId="28" applyFont="1" applyFill="1" applyBorder="1"/>
    <xf numFmtId="164" fontId="22" fillId="0" borderId="15" xfId="28" applyNumberFormat="1" applyFont="1" applyBorder="1" applyAlignment="1">
      <alignment horizontal="center" vertical="center"/>
    </xf>
    <xf numFmtId="164" fontId="22" fillId="0" borderId="13" xfId="28" applyNumberFormat="1" applyFont="1" applyBorder="1" applyAlignment="1">
      <alignment horizontal="center" vertical="center"/>
    </xf>
    <xf numFmtId="164" fontId="22" fillId="39" borderId="15" xfId="28" applyNumberFormat="1" applyFont="1" applyFill="1" applyBorder="1" applyAlignment="1">
      <alignment horizontal="center" vertical="center"/>
    </xf>
    <xf numFmtId="164" fontId="22" fillId="39" borderId="13" xfId="28" applyNumberFormat="1" applyFont="1" applyFill="1" applyBorder="1" applyAlignment="1">
      <alignment horizontal="center" vertical="center"/>
    </xf>
    <xf numFmtId="0" fontId="22" fillId="32" borderId="11" xfId="28" applyFont="1" applyFill="1" applyBorder="1" applyAlignment="1">
      <alignment horizontal="left" vertical="center" wrapText="1"/>
    </xf>
    <xf numFmtId="49" fontId="21" fillId="43" borderId="11" xfId="28" applyNumberFormat="1" applyFont="1" applyFill="1" applyBorder="1" applyAlignment="1">
      <alignment horizontal="center" vertical="center"/>
    </xf>
    <xf numFmtId="0" fontId="21" fillId="32" borderId="15" xfId="28" applyFont="1" applyFill="1" applyBorder="1" applyAlignment="1">
      <alignment horizontal="center" vertical="center" wrapText="1"/>
    </xf>
    <xf numFmtId="0" fontId="21" fillId="32" borderId="13" xfId="28" applyFont="1" applyFill="1" applyBorder="1" applyAlignment="1">
      <alignment horizontal="center" vertical="center" wrapText="1"/>
    </xf>
    <xf numFmtId="0" fontId="22" fillId="33" borderId="15" xfId="26" applyFont="1" applyFill="1" applyBorder="1" applyAlignment="1">
      <alignment horizontal="center" vertical="center"/>
    </xf>
    <xf numFmtId="0" fontId="22" fillId="33" borderId="13" xfId="26" applyFont="1" applyFill="1" applyBorder="1" applyAlignment="1">
      <alignment horizontal="center" vertical="center"/>
    </xf>
    <xf numFmtId="164" fontId="33" fillId="31" borderId="15" xfId="28" applyNumberFormat="1" applyFont="1" applyFill="1" applyBorder="1" applyAlignment="1">
      <alignment horizontal="center" vertical="center"/>
    </xf>
    <xf numFmtId="164" fontId="33" fillId="31" borderId="13" xfId="28" applyNumberFormat="1" applyFont="1" applyFill="1" applyBorder="1" applyAlignment="1">
      <alignment horizontal="center" vertical="center"/>
    </xf>
    <xf numFmtId="0" fontId="21" fillId="4" borderId="11" xfId="28" applyFont="1" applyFill="1" applyBorder="1" applyAlignment="1">
      <alignment horizontal="right" vertical="center" wrapText="1"/>
    </xf>
    <xf numFmtId="0" fontId="34" fillId="4" borderId="11" xfId="28" applyFont="1" applyFill="1" applyBorder="1" applyAlignment="1">
      <alignment horizontal="center" vertical="top" wrapText="1"/>
    </xf>
    <xf numFmtId="0" fontId="21" fillId="4" borderId="11" xfId="28" applyFont="1" applyFill="1" applyBorder="1" applyAlignment="1">
      <alignment horizontal="right" vertical="top" wrapText="1"/>
    </xf>
    <xf numFmtId="49" fontId="21" fillId="32" borderId="11" xfId="28" applyNumberFormat="1" applyFont="1" applyFill="1" applyBorder="1" applyAlignment="1">
      <alignment horizontal="center" vertical="center"/>
    </xf>
    <xf numFmtId="164" fontId="33" fillId="32" borderId="15" xfId="28" applyNumberFormat="1" applyFont="1" applyFill="1" applyBorder="1" applyAlignment="1">
      <alignment horizontal="center" vertical="center" wrapText="1"/>
    </xf>
    <xf numFmtId="164" fontId="33" fillId="32" borderId="13" xfId="28" applyNumberFormat="1" applyFont="1" applyFill="1" applyBorder="1" applyAlignment="1">
      <alignment horizontal="center" vertical="center" wrapText="1"/>
    </xf>
    <xf numFmtId="49" fontId="34" fillId="32" borderId="15" xfId="28" applyNumberFormat="1" applyFont="1" applyFill="1" applyBorder="1" applyAlignment="1">
      <alignment horizontal="center" vertical="center"/>
    </xf>
    <xf numFmtId="49" fontId="34" fillId="32" borderId="13" xfId="28" applyNumberFormat="1" applyFont="1" applyFill="1" applyBorder="1" applyAlignment="1">
      <alignment horizontal="center" vertical="center"/>
    </xf>
    <xf numFmtId="49" fontId="38" fillId="38" borderId="17" xfId="28" applyNumberFormat="1" applyFont="1" applyFill="1" applyBorder="1" applyAlignment="1">
      <alignment horizontal="center" vertical="top"/>
    </xf>
    <xf numFmtId="49" fontId="38" fillId="38" borderId="16" xfId="28" applyNumberFormat="1" applyFont="1" applyFill="1" applyBorder="1" applyAlignment="1">
      <alignment horizontal="center" vertical="top"/>
    </xf>
    <xf numFmtId="49" fontId="38" fillId="38" borderId="18" xfId="28" applyNumberFormat="1" applyFont="1" applyFill="1" applyBorder="1" applyAlignment="1">
      <alignment horizontal="center" vertical="top"/>
    </xf>
    <xf numFmtId="49" fontId="34" fillId="31" borderId="17" xfId="28" applyNumberFormat="1" applyFont="1" applyFill="1" applyBorder="1" applyAlignment="1">
      <alignment horizontal="center" vertical="top"/>
    </xf>
    <xf numFmtId="49" fontId="34" fillId="31" borderId="16" xfId="28" applyNumberFormat="1" applyFont="1" applyFill="1" applyBorder="1" applyAlignment="1">
      <alignment horizontal="center" vertical="top"/>
    </xf>
    <xf numFmtId="49" fontId="34" fillId="31" borderId="18" xfId="28" applyNumberFormat="1" applyFont="1" applyFill="1" applyBorder="1" applyAlignment="1">
      <alignment horizontal="center" vertical="top"/>
    </xf>
    <xf numFmtId="0" fontId="22" fillId="30" borderId="17" xfId="28" applyFont="1" applyFill="1" applyBorder="1" applyAlignment="1">
      <alignment horizontal="center" vertical="center" wrapText="1"/>
    </xf>
    <xf numFmtId="0" fontId="22" fillId="30" borderId="16" xfId="28" applyFont="1" applyFill="1" applyBorder="1" applyAlignment="1">
      <alignment horizontal="center" vertical="center" wrapText="1"/>
    </xf>
    <xf numFmtId="0" fontId="22" fillId="30" borderId="18" xfId="28" applyFont="1" applyFill="1" applyBorder="1" applyAlignment="1">
      <alignment horizontal="center" vertical="center" wrapText="1"/>
    </xf>
    <xf numFmtId="0" fontId="21" fillId="29" borderId="11" xfId="28" applyFont="1" applyFill="1" applyBorder="1" applyAlignment="1">
      <alignment horizontal="left" vertical="center" wrapText="1"/>
    </xf>
    <xf numFmtId="49" fontId="21" fillId="45" borderId="15" xfId="28" applyNumberFormat="1" applyFont="1" applyFill="1" applyBorder="1" applyAlignment="1">
      <alignment horizontal="center" vertical="center"/>
    </xf>
    <xf numFmtId="49" fontId="21" fillId="45" borderId="13" xfId="28" applyNumberFormat="1" applyFont="1" applyFill="1" applyBorder="1" applyAlignment="1">
      <alignment horizontal="center" vertical="center"/>
    </xf>
    <xf numFmtId="49" fontId="21" fillId="4" borderId="15" xfId="28" applyNumberFormat="1" applyFont="1" applyFill="1" applyBorder="1" applyAlignment="1">
      <alignment horizontal="center" vertical="center"/>
    </xf>
    <xf numFmtId="49" fontId="21" fillId="4" borderId="13" xfId="28" applyNumberFormat="1" applyFont="1" applyFill="1" applyBorder="1" applyAlignment="1">
      <alignment horizontal="center" vertical="center"/>
    </xf>
    <xf numFmtId="49" fontId="33" fillId="32" borderId="15" xfId="28" applyNumberFormat="1" applyFont="1" applyFill="1" applyBorder="1" applyAlignment="1">
      <alignment horizontal="left" vertical="center" wrapText="1"/>
    </xf>
    <xf numFmtId="49" fontId="33" fillId="32" borderId="13" xfId="28" applyNumberFormat="1" applyFont="1" applyFill="1" applyBorder="1" applyAlignment="1">
      <alignment horizontal="left" vertical="center" wrapText="1"/>
    </xf>
    <xf numFmtId="49" fontId="21" fillId="0" borderId="24" xfId="28" applyNumberFormat="1" applyFont="1" applyBorder="1" applyAlignment="1">
      <alignment horizontal="center" vertical="center"/>
    </xf>
    <xf numFmtId="49" fontId="21" fillId="0" borderId="13" xfId="28" applyNumberFormat="1" applyFont="1" applyBorder="1" applyAlignment="1">
      <alignment horizontal="center" vertical="center"/>
    </xf>
    <xf numFmtId="49" fontId="22" fillId="32" borderId="15" xfId="28" applyNumberFormat="1" applyFont="1" applyFill="1" applyBorder="1" applyAlignment="1">
      <alignment horizontal="center" vertical="center" textRotation="90" wrapText="1"/>
    </xf>
    <xf numFmtId="49" fontId="22" fillId="32" borderId="13" xfId="28" applyNumberFormat="1" applyFont="1" applyFill="1" applyBorder="1" applyAlignment="1">
      <alignment horizontal="center" vertical="center" textRotation="90" wrapText="1"/>
    </xf>
    <xf numFmtId="0" fontId="33" fillId="41" borderId="11" xfId="28" applyFont="1" applyFill="1" applyBorder="1" applyAlignment="1">
      <alignment horizontal="center" vertical="top" wrapText="1"/>
    </xf>
    <xf numFmtId="0" fontId="22" fillId="32" borderId="15" xfId="28" applyFont="1" applyFill="1" applyBorder="1" applyAlignment="1">
      <alignment horizontal="left" vertical="top" wrapText="1"/>
    </xf>
    <xf numFmtId="0" fontId="22" fillId="32" borderId="13" xfId="28" applyFont="1" applyFill="1" applyBorder="1" applyAlignment="1">
      <alignment horizontal="left" vertical="top" wrapText="1"/>
    </xf>
    <xf numFmtId="49" fontId="22" fillId="32" borderId="15" xfId="28" applyNumberFormat="1" applyFont="1" applyFill="1" applyBorder="1" applyAlignment="1">
      <alignment horizontal="left" vertical="center" wrapText="1"/>
    </xf>
    <xf numFmtId="49" fontId="22" fillId="32" borderId="24" xfId="28" applyNumberFormat="1" applyFont="1" applyFill="1" applyBorder="1" applyAlignment="1">
      <alignment horizontal="left" vertical="center" wrapText="1"/>
    </xf>
    <xf numFmtId="49" fontId="22" fillId="32" borderId="13" xfId="28" applyNumberFormat="1" applyFont="1" applyFill="1" applyBorder="1" applyAlignment="1">
      <alignment horizontal="left" vertical="center" wrapText="1"/>
    </xf>
    <xf numFmtId="49" fontId="21" fillId="4" borderId="24" xfId="28" applyNumberFormat="1" applyFont="1" applyFill="1" applyBorder="1" applyAlignment="1">
      <alignment horizontal="center" vertical="center"/>
    </xf>
    <xf numFmtId="0" fontId="22" fillId="32" borderId="15" xfId="28" applyFont="1" applyFill="1" applyBorder="1" applyAlignment="1">
      <alignment horizontal="center" vertical="center"/>
    </xf>
    <xf numFmtId="0" fontId="22" fillId="32" borderId="13" xfId="28" applyFont="1" applyFill="1" applyBorder="1" applyAlignment="1">
      <alignment horizontal="center" vertical="center"/>
    </xf>
    <xf numFmtId="164" fontId="22" fillId="39" borderId="24" xfId="28" applyNumberFormat="1" applyFont="1" applyFill="1" applyBorder="1" applyAlignment="1">
      <alignment horizontal="center" vertical="center" wrapText="1"/>
    </xf>
    <xf numFmtId="164" fontId="22" fillId="32" borderId="15" xfId="28" applyNumberFormat="1" applyFont="1" applyFill="1" applyBorder="1" applyAlignment="1">
      <alignment horizontal="center" vertical="center" wrapText="1"/>
    </xf>
    <xf numFmtId="164" fontId="22" fillId="32" borderId="24" xfId="28" applyNumberFormat="1" applyFont="1" applyFill="1" applyBorder="1" applyAlignment="1">
      <alignment horizontal="center" vertical="center" wrapText="1"/>
    </xf>
    <xf numFmtId="49" fontId="21" fillId="45" borderId="24" xfId="28" applyNumberFormat="1" applyFont="1" applyFill="1" applyBorder="1" applyAlignment="1">
      <alignment horizontal="center" vertical="center"/>
    </xf>
    <xf numFmtId="0" fontId="22" fillId="0" borderId="11" xfId="28" applyFont="1" applyBorder="1" applyAlignment="1">
      <alignment horizontal="left" vertical="center" wrapText="1"/>
    </xf>
    <xf numFmtId="49" fontId="21" fillId="3" borderId="11" xfId="28" applyNumberFormat="1" applyFont="1" applyFill="1" applyBorder="1" applyAlignment="1">
      <alignment horizontal="left" vertical="top" wrapText="1"/>
    </xf>
    <xf numFmtId="49" fontId="21" fillId="45" borderId="11" xfId="28" applyNumberFormat="1" applyFont="1" applyFill="1" applyBorder="1" applyAlignment="1">
      <alignment horizontal="center" vertical="center"/>
    </xf>
    <xf numFmtId="49" fontId="21" fillId="32" borderId="15" xfId="28" applyNumberFormat="1" applyFont="1" applyFill="1" applyBorder="1" applyAlignment="1">
      <alignment horizontal="center" vertical="center"/>
    </xf>
    <xf numFmtId="49" fontId="21" fillId="32" borderId="24" xfId="28" applyNumberFormat="1" applyFont="1" applyFill="1" applyBorder="1" applyAlignment="1">
      <alignment horizontal="center" vertical="center"/>
    </xf>
    <xf numFmtId="164" fontId="22" fillId="32" borderId="15" xfId="28" applyNumberFormat="1" applyFont="1" applyFill="1" applyBorder="1" applyAlignment="1">
      <alignment horizontal="center" vertical="center"/>
    </xf>
    <xf numFmtId="164" fontId="22" fillId="32" borderId="24" xfId="28" applyNumberFormat="1" applyFont="1" applyFill="1" applyBorder="1" applyAlignment="1">
      <alignment horizontal="center" vertical="center"/>
    </xf>
    <xf numFmtId="164" fontId="22" fillId="32" borderId="13" xfId="28" applyNumberFormat="1" applyFont="1" applyFill="1" applyBorder="1" applyAlignment="1">
      <alignment horizontal="center" vertical="center"/>
    </xf>
    <xf numFmtId="164" fontId="22" fillId="32" borderId="13" xfId="28" applyNumberFormat="1" applyFont="1" applyFill="1" applyBorder="1" applyAlignment="1">
      <alignment horizontal="center" vertical="center" wrapText="1"/>
    </xf>
    <xf numFmtId="0" fontId="22" fillId="38" borderId="17" xfId="28" applyFont="1" applyFill="1" applyBorder="1"/>
    <xf numFmtId="0" fontId="22" fillId="38" borderId="16" xfId="28" applyFont="1" applyFill="1" applyBorder="1"/>
    <xf numFmtId="0" fontId="22" fillId="38" borderId="18" xfId="28" applyFont="1" applyFill="1" applyBorder="1"/>
    <xf numFmtId="0" fontId="22" fillId="30" borderId="15" xfId="28" applyFont="1" applyFill="1" applyBorder="1" applyAlignment="1">
      <alignment horizontal="center" vertical="center"/>
    </xf>
    <xf numFmtId="0" fontId="22" fillId="30" borderId="13" xfId="28" applyFont="1" applyFill="1" applyBorder="1" applyAlignment="1">
      <alignment horizontal="center" vertical="center"/>
    </xf>
    <xf numFmtId="49" fontId="21" fillId="32" borderId="15" xfId="28" applyNumberFormat="1" applyFont="1" applyFill="1" applyBorder="1" applyAlignment="1">
      <alignment horizontal="center" vertical="center" wrapText="1"/>
    </xf>
    <xf numFmtId="49" fontId="21" fillId="32" borderId="24" xfId="28" applyNumberFormat="1" applyFont="1" applyFill="1" applyBorder="1" applyAlignment="1">
      <alignment horizontal="center" vertical="center" wrapText="1"/>
    </xf>
    <xf numFmtId="49" fontId="21" fillId="32" borderId="13" xfId="28" applyNumberFormat="1" applyFont="1" applyFill="1" applyBorder="1" applyAlignment="1">
      <alignment horizontal="center" vertical="center" wrapText="1"/>
    </xf>
    <xf numFmtId="164" fontId="22" fillId="39" borderId="24" xfId="28" applyNumberFormat="1" applyFont="1" applyFill="1" applyBorder="1" applyAlignment="1">
      <alignment horizontal="center" vertical="center"/>
    </xf>
    <xf numFmtId="49" fontId="22" fillId="30" borderId="15" xfId="0" applyNumberFormat="1" applyFont="1" applyFill="1" applyBorder="1" applyAlignment="1">
      <alignment horizontal="center" vertical="center" wrapText="1"/>
    </xf>
    <xf numFmtId="49" fontId="22" fillId="30" borderId="24" xfId="0" applyNumberFormat="1" applyFont="1" applyFill="1" applyBorder="1" applyAlignment="1">
      <alignment horizontal="center" vertical="center" wrapText="1"/>
    </xf>
    <xf numFmtId="49" fontId="22" fillId="30" borderId="13" xfId="0" applyNumberFormat="1" applyFont="1" applyFill="1" applyBorder="1" applyAlignment="1">
      <alignment horizontal="center" vertical="center" wrapText="1"/>
    </xf>
    <xf numFmtId="49" fontId="34" fillId="0" borderId="11" xfId="28" applyNumberFormat="1" applyFont="1" applyBorder="1" applyAlignment="1">
      <alignment horizontal="center" vertical="center"/>
    </xf>
    <xf numFmtId="164" fontId="22" fillId="31" borderId="15" xfId="28" applyNumberFormat="1" applyFont="1" applyFill="1" applyBorder="1" applyAlignment="1">
      <alignment horizontal="center" vertical="center"/>
    </xf>
    <xf numFmtId="164" fontId="22" fillId="31" borderId="24" xfId="28" applyNumberFormat="1" applyFont="1" applyFill="1" applyBorder="1" applyAlignment="1">
      <alignment horizontal="center" vertical="center"/>
    </xf>
    <xf numFmtId="164" fontId="22" fillId="31" borderId="13" xfId="28" applyNumberFormat="1" applyFont="1" applyFill="1" applyBorder="1" applyAlignment="1">
      <alignment horizontal="center" vertical="center"/>
    </xf>
    <xf numFmtId="49" fontId="21" fillId="0" borderId="11" xfId="28" applyNumberFormat="1" applyFont="1" applyBorder="1" applyAlignment="1">
      <alignment horizontal="center" vertical="center" textRotation="90"/>
    </xf>
    <xf numFmtId="49" fontId="21" fillId="4" borderId="11" xfId="28" applyNumberFormat="1" applyFont="1" applyFill="1" applyBorder="1" applyAlignment="1">
      <alignment horizontal="center" vertical="center"/>
    </xf>
    <xf numFmtId="0" fontId="24" fillId="0" borderId="0" xfId="28" applyFont="1" applyAlignment="1">
      <alignment horizontal="center"/>
    </xf>
    <xf numFmtId="0" fontId="3" fillId="32" borderId="11" xfId="28" applyFont="1" applyFill="1" applyBorder="1" applyAlignment="1">
      <alignment horizontal="center" vertical="center" textRotation="90"/>
    </xf>
    <xf numFmtId="0" fontId="24" fillId="32" borderId="11" xfId="28" applyFont="1" applyFill="1" applyBorder="1" applyAlignment="1">
      <alignment horizontal="center" vertical="center" textRotation="90"/>
    </xf>
    <xf numFmtId="0" fontId="3" fillId="32" borderId="11" xfId="28" applyFont="1" applyFill="1" applyBorder="1" applyAlignment="1">
      <alignment horizontal="center" vertical="center" textRotation="90" wrapText="1"/>
    </xf>
    <xf numFmtId="0" fontId="24" fillId="32" borderId="11" xfId="28" applyFont="1" applyFill="1" applyBorder="1" applyAlignment="1">
      <alignment horizontal="center" vertical="center" wrapText="1"/>
    </xf>
    <xf numFmtId="0" fontId="26" fillId="0" borderId="0" xfId="28" applyFont="1" applyAlignment="1">
      <alignment horizontal="center" vertical="top" wrapText="1"/>
    </xf>
    <xf numFmtId="0" fontId="22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49" fontId="21" fillId="0" borderId="15" xfId="28" applyNumberFormat="1" applyFont="1" applyBorder="1" applyAlignment="1">
      <alignment horizontal="center" vertical="center"/>
    </xf>
    <xf numFmtId="0" fontId="22" fillId="0" borderId="24" xfId="28" applyFont="1" applyBorder="1" applyAlignment="1">
      <alignment horizontal="left" vertical="center" wrapText="1"/>
    </xf>
    <xf numFmtId="49" fontId="21" fillId="4" borderId="11" xfId="28" applyNumberFormat="1" applyFont="1" applyFill="1" applyBorder="1" applyAlignment="1">
      <alignment horizontal="left" vertical="center"/>
    </xf>
    <xf numFmtId="164" fontId="33" fillId="31" borderId="24" xfId="28" applyNumberFormat="1" applyFont="1" applyFill="1" applyBorder="1" applyAlignment="1">
      <alignment horizontal="center" vertical="center"/>
    </xf>
    <xf numFmtId="49" fontId="21" fillId="0" borderId="11" xfId="28" applyNumberFormat="1" applyFont="1" applyBorder="1" applyAlignment="1">
      <alignment horizontal="center" vertical="center"/>
    </xf>
    <xf numFmtId="0" fontId="36" fillId="32" borderId="15" xfId="28" applyFont="1" applyFill="1" applyBorder="1" applyAlignment="1">
      <alignment horizontal="left" vertical="center" wrapText="1"/>
    </xf>
    <xf numFmtId="0" fontId="36" fillId="32" borderId="24" xfId="28" applyFont="1" applyFill="1" applyBorder="1" applyAlignment="1">
      <alignment horizontal="left" vertical="center" wrapText="1"/>
    </xf>
    <xf numFmtId="0" fontId="36" fillId="32" borderId="13" xfId="28" applyFont="1" applyFill="1" applyBorder="1" applyAlignment="1">
      <alignment horizontal="left" vertical="center" wrapText="1"/>
    </xf>
    <xf numFmtId="0" fontId="35" fillId="30" borderId="24" xfId="28" applyFont="1" applyFill="1" applyBorder="1" applyAlignment="1">
      <alignment horizontal="left" vertical="center" wrapText="1"/>
    </xf>
    <xf numFmtId="0" fontId="35" fillId="30" borderId="13" xfId="28" applyFont="1" applyFill="1" applyBorder="1" applyAlignment="1">
      <alignment horizontal="left" vertical="center" wrapText="1"/>
    </xf>
    <xf numFmtId="164" fontId="22" fillId="0" borderId="24" xfId="28" applyNumberFormat="1" applyFont="1" applyBorder="1" applyAlignment="1">
      <alignment horizontal="center" vertical="center"/>
    </xf>
    <xf numFmtId="0" fontId="21" fillId="25" borderId="11" xfId="28" applyFont="1" applyFill="1" applyBorder="1" applyAlignment="1">
      <alignment horizontal="left" vertical="top" wrapText="1"/>
    </xf>
    <xf numFmtId="0" fontId="25" fillId="30" borderId="15" xfId="28" applyFont="1" applyFill="1" applyBorder="1" applyAlignment="1">
      <alignment horizontal="center" vertical="center"/>
    </xf>
    <xf numFmtId="0" fontId="25" fillId="30" borderId="13" xfId="28" applyFont="1" applyFill="1" applyBorder="1" applyAlignment="1">
      <alignment horizontal="center" vertical="center"/>
    </xf>
    <xf numFmtId="0" fontId="21" fillId="4" borderId="11" xfId="28" applyFont="1" applyFill="1" applyBorder="1" applyAlignment="1">
      <alignment horizontal="right" vertical="center"/>
    </xf>
    <xf numFmtId="49" fontId="21" fillId="25" borderId="11" xfId="28" applyNumberFormat="1" applyFont="1" applyFill="1" applyBorder="1" applyAlignment="1">
      <alignment horizontal="right" vertical="center"/>
    </xf>
    <xf numFmtId="0" fontId="22" fillId="30" borderId="15" xfId="0" applyFont="1" applyFill="1" applyBorder="1" applyAlignment="1">
      <alignment horizontal="center" vertical="center" wrapText="1"/>
    </xf>
    <xf numFmtId="0" fontId="22" fillId="30" borderId="13" xfId="0" applyFont="1" applyFill="1" applyBorder="1" applyAlignment="1">
      <alignment horizontal="center" vertical="center" wrapText="1"/>
    </xf>
    <xf numFmtId="0" fontId="22" fillId="30" borderId="15" xfId="0" applyFont="1" applyFill="1" applyBorder="1" applyAlignment="1">
      <alignment horizontal="center" vertical="center"/>
    </xf>
    <xf numFmtId="0" fontId="22" fillId="30" borderId="13" xfId="0" applyFont="1" applyFill="1" applyBorder="1" applyAlignment="1">
      <alignment horizontal="center" vertical="center"/>
    </xf>
    <xf numFmtId="49" fontId="34" fillId="32" borderId="11" xfId="28" applyNumberFormat="1" applyFont="1" applyFill="1" applyBorder="1" applyAlignment="1">
      <alignment horizontal="center" vertical="center"/>
    </xf>
    <xf numFmtId="49" fontId="34" fillId="38" borderId="11" xfId="28" applyNumberFormat="1" applyFont="1" applyFill="1" applyBorder="1" applyAlignment="1">
      <alignment horizontal="center" vertical="top"/>
    </xf>
    <xf numFmtId="49" fontId="22" fillId="32" borderId="11" xfId="28" applyNumberFormat="1" applyFont="1" applyFill="1" applyBorder="1" applyAlignment="1">
      <alignment vertical="center" wrapText="1"/>
    </xf>
    <xf numFmtId="49" fontId="21" fillId="32" borderId="11" xfId="28" applyNumberFormat="1" applyFont="1" applyFill="1" applyBorder="1" applyAlignment="1">
      <alignment vertical="center"/>
    </xf>
    <xf numFmtId="0" fontId="21" fillId="32" borderId="15" xfId="28" applyFont="1" applyFill="1" applyBorder="1" applyAlignment="1">
      <alignment horizontal="center" vertical="center"/>
    </xf>
    <xf numFmtId="0" fontId="21" fillId="32" borderId="24" xfId="28" applyFont="1" applyFill="1" applyBorder="1" applyAlignment="1">
      <alignment horizontal="center" vertical="center"/>
    </xf>
    <xf numFmtId="0" fontId="21" fillId="32" borderId="13" xfId="28" applyFont="1" applyFill="1" applyBorder="1" applyAlignment="1">
      <alignment horizontal="center" vertical="center"/>
    </xf>
    <xf numFmtId="0" fontId="22" fillId="41" borderId="17" xfId="28" applyFont="1" applyFill="1" applyBorder="1" applyAlignment="1">
      <alignment horizontal="center" vertical="center" wrapText="1"/>
    </xf>
    <xf numFmtId="0" fontId="22" fillId="41" borderId="16" xfId="28" applyFont="1" applyFill="1" applyBorder="1" applyAlignment="1">
      <alignment horizontal="center" vertical="center" wrapText="1"/>
    </xf>
    <xf numFmtId="0" fontId="22" fillId="41" borderId="18" xfId="28" applyFont="1" applyFill="1" applyBorder="1" applyAlignment="1">
      <alignment horizontal="center" vertical="center" wrapText="1"/>
    </xf>
    <xf numFmtId="49" fontId="21" fillId="4" borderId="17" xfId="28" applyNumberFormat="1" applyFont="1" applyFill="1" applyBorder="1" applyAlignment="1">
      <alignment horizontal="left" vertical="top"/>
    </xf>
    <xf numFmtId="49" fontId="21" fillId="4" borderId="16" xfId="28" applyNumberFormat="1" applyFont="1" applyFill="1" applyBorder="1" applyAlignment="1">
      <alignment horizontal="left" vertical="top"/>
    </xf>
    <xf numFmtId="49" fontId="21" fillId="4" borderId="18" xfId="28" applyNumberFormat="1" applyFont="1" applyFill="1" applyBorder="1" applyAlignment="1">
      <alignment horizontal="left" vertical="top"/>
    </xf>
    <xf numFmtId="0" fontId="33" fillId="41" borderId="11" xfId="28" applyFont="1" applyFill="1" applyBorder="1" applyAlignment="1">
      <alignment horizontal="center" vertical="center" wrapText="1"/>
    </xf>
    <xf numFmtId="0" fontId="21" fillId="31" borderId="15" xfId="28" applyFont="1" applyFill="1" applyBorder="1" applyAlignment="1">
      <alignment horizontal="center" vertical="center" wrapText="1"/>
    </xf>
    <xf numFmtId="0" fontId="21" fillId="31" borderId="24" xfId="28" applyFont="1" applyFill="1" applyBorder="1" applyAlignment="1">
      <alignment horizontal="center" vertical="center" wrapText="1"/>
    </xf>
    <xf numFmtId="0" fontId="21" fillId="31" borderId="13" xfId="28" applyFont="1" applyFill="1" applyBorder="1" applyAlignment="1">
      <alignment horizontal="center" vertical="center" wrapText="1"/>
    </xf>
    <xf numFmtId="164" fontId="22" fillId="38" borderId="15" xfId="28" applyNumberFormat="1" applyFont="1" applyFill="1" applyBorder="1" applyAlignment="1">
      <alignment horizontal="center" vertical="center" wrapText="1"/>
    </xf>
    <xf numFmtId="164" fontId="22" fillId="38" borderId="24" xfId="28" applyNumberFormat="1" applyFont="1" applyFill="1" applyBorder="1" applyAlignment="1">
      <alignment horizontal="center" vertical="center" wrapText="1"/>
    </xf>
    <xf numFmtId="164" fontId="22" fillId="38" borderId="13" xfId="28" applyNumberFormat="1" applyFont="1" applyFill="1" applyBorder="1" applyAlignment="1">
      <alignment horizontal="center" vertical="center" wrapText="1"/>
    </xf>
    <xf numFmtId="49" fontId="21" fillId="32" borderId="13" xfId="28" applyNumberFormat="1" applyFont="1" applyFill="1" applyBorder="1" applyAlignment="1">
      <alignment horizontal="center" vertical="center"/>
    </xf>
    <xf numFmtId="49" fontId="34" fillId="4" borderId="11" xfId="28" applyNumberFormat="1" applyFont="1" applyFill="1" applyBorder="1" applyAlignment="1">
      <alignment horizontal="left" vertical="center"/>
    </xf>
    <xf numFmtId="49" fontId="21" fillId="33" borderId="11" xfId="28" applyNumberFormat="1" applyFont="1" applyFill="1" applyBorder="1" applyAlignment="1">
      <alignment horizontal="center" vertical="center"/>
    </xf>
    <xf numFmtId="164" fontId="22" fillId="0" borderId="15" xfId="28" applyNumberFormat="1" applyFont="1" applyBorder="1" applyAlignment="1">
      <alignment horizontal="center" vertical="center" wrapText="1"/>
    </xf>
    <xf numFmtId="164" fontId="22" fillId="0" borderId="13" xfId="28" applyNumberFormat="1" applyFont="1" applyBorder="1" applyAlignment="1">
      <alignment horizontal="center" vertical="center" wrapText="1"/>
    </xf>
    <xf numFmtId="3" fontId="22" fillId="32" borderId="15" xfId="28" applyNumberFormat="1" applyFont="1" applyFill="1" applyBorder="1" applyAlignment="1">
      <alignment horizontal="center" vertical="center" textRotation="90" wrapText="1"/>
    </xf>
    <xf numFmtId="3" fontId="22" fillId="32" borderId="24" xfId="28" applyNumberFormat="1" applyFont="1" applyFill="1" applyBorder="1" applyAlignment="1">
      <alignment horizontal="center" vertical="center" textRotation="90" wrapText="1"/>
    </xf>
    <xf numFmtId="3" fontId="22" fillId="32" borderId="13" xfId="28" applyNumberFormat="1" applyFont="1" applyFill="1" applyBorder="1" applyAlignment="1">
      <alignment horizontal="center" vertical="center" textRotation="90" wrapText="1"/>
    </xf>
    <xf numFmtId="49" fontId="21" fillId="0" borderId="11" xfId="28" applyNumberFormat="1" applyFont="1" applyBorder="1" applyAlignment="1">
      <alignment horizontal="center" vertical="center" wrapText="1"/>
    </xf>
    <xf numFmtId="0" fontId="22" fillId="30" borderId="11" xfId="28" applyFont="1" applyFill="1" applyBorder="1" applyAlignment="1">
      <alignment horizontal="left" vertical="center" wrapText="1"/>
    </xf>
    <xf numFmtId="49" fontId="22" fillId="24" borderId="11" xfId="28" applyNumberFormat="1" applyFont="1" applyFill="1" applyBorder="1" applyAlignment="1">
      <alignment horizontal="center" vertical="center" textRotation="90" wrapText="1"/>
    </xf>
    <xf numFmtId="0" fontId="33" fillId="42" borderId="11" xfId="28" applyFont="1" applyFill="1" applyBorder="1" applyAlignment="1">
      <alignment horizontal="left" vertical="top" wrapText="1"/>
    </xf>
    <xf numFmtId="49" fontId="21" fillId="33" borderId="15" xfId="28" applyNumberFormat="1" applyFont="1" applyFill="1" applyBorder="1" applyAlignment="1">
      <alignment horizontal="center" vertical="center"/>
    </xf>
    <xf numFmtId="49" fontId="21" fillId="33" borderId="24" xfId="28" applyNumberFormat="1" applyFont="1" applyFill="1" applyBorder="1" applyAlignment="1">
      <alignment horizontal="center" vertical="center"/>
    </xf>
    <xf numFmtId="49" fontId="21" fillId="33" borderId="13" xfId="28" applyNumberFormat="1" applyFont="1" applyFill="1" applyBorder="1" applyAlignment="1">
      <alignment horizontal="center" vertical="center"/>
    </xf>
    <xf numFmtId="0" fontId="33" fillId="0" borderId="11" xfId="28" applyFont="1" applyBorder="1" applyAlignment="1">
      <alignment horizontal="left" vertical="center" wrapText="1"/>
    </xf>
    <xf numFmtId="0" fontId="22" fillId="32" borderId="15" xfId="28" applyFont="1" applyFill="1" applyBorder="1" applyAlignment="1">
      <alignment horizontal="center" vertical="center" wrapText="1"/>
    </xf>
    <xf numFmtId="0" fontId="22" fillId="32" borderId="13" xfId="28" applyFont="1" applyFill="1" applyBorder="1" applyAlignment="1">
      <alignment horizontal="center" vertical="center" wrapText="1"/>
    </xf>
    <xf numFmtId="0" fontId="34" fillId="40" borderId="11" xfId="28" applyFont="1" applyFill="1" applyBorder="1" applyAlignment="1">
      <alignment horizontal="center" vertical="top" wrapText="1"/>
    </xf>
    <xf numFmtId="0" fontId="33" fillId="32" borderId="15" xfId="28" applyFont="1" applyFill="1" applyBorder="1" applyAlignment="1">
      <alignment horizontal="left" vertical="center" wrapText="1"/>
    </xf>
    <xf numFmtId="0" fontId="33" fillId="32" borderId="24" xfId="28" applyFont="1" applyFill="1" applyBorder="1" applyAlignment="1">
      <alignment horizontal="left" vertical="center" wrapText="1"/>
    </xf>
    <xf numFmtId="0" fontId="33" fillId="32" borderId="13" xfId="28" applyFont="1" applyFill="1" applyBorder="1" applyAlignment="1">
      <alignment horizontal="left" vertical="center" wrapText="1"/>
    </xf>
    <xf numFmtId="0" fontId="33" fillId="27" borderId="15" xfId="28" applyFont="1" applyFill="1" applyBorder="1" applyAlignment="1">
      <alignment horizontal="left" vertical="center" wrapText="1"/>
    </xf>
    <xf numFmtId="0" fontId="33" fillId="27" borderId="24" xfId="28" applyFont="1" applyFill="1" applyBorder="1" applyAlignment="1">
      <alignment horizontal="left" vertical="center" wrapText="1"/>
    </xf>
    <xf numFmtId="0" fontId="33" fillId="27" borderId="13" xfId="28" applyFont="1" applyFill="1" applyBorder="1" applyAlignment="1">
      <alignment horizontal="left" vertical="center" wrapText="1"/>
    </xf>
    <xf numFmtId="0" fontId="33" fillId="33" borderId="15" xfId="28" applyFont="1" applyFill="1" applyBorder="1" applyAlignment="1">
      <alignment horizontal="center" vertical="center" wrapText="1"/>
    </xf>
    <xf numFmtId="0" fontId="33" fillId="33" borderId="24" xfId="28" applyFont="1" applyFill="1" applyBorder="1" applyAlignment="1">
      <alignment horizontal="center" vertical="center" wrapText="1"/>
    </xf>
    <xf numFmtId="0" fontId="33" fillId="33" borderId="13" xfId="28" applyFont="1" applyFill="1" applyBorder="1" applyAlignment="1">
      <alignment horizontal="center" vertical="center" wrapText="1"/>
    </xf>
    <xf numFmtId="49" fontId="22" fillId="0" borderId="15" xfId="28" applyNumberFormat="1" applyFont="1" applyBorder="1" applyAlignment="1">
      <alignment horizontal="center" vertical="center" textRotation="90"/>
    </xf>
    <xf numFmtId="49" fontId="22" fillId="0" borderId="24" xfId="28" applyNumberFormat="1" applyFont="1" applyBorder="1" applyAlignment="1">
      <alignment horizontal="center" vertical="center" textRotation="90"/>
    </xf>
    <xf numFmtId="49" fontId="22" fillId="0" borderId="13" xfId="28" applyNumberFormat="1" applyFont="1" applyBorder="1" applyAlignment="1">
      <alignment horizontal="center" vertical="center" textRotation="90"/>
    </xf>
    <xf numFmtId="164" fontId="22" fillId="41" borderId="15" xfId="28" applyNumberFormat="1" applyFont="1" applyFill="1" applyBorder="1" applyAlignment="1">
      <alignment horizontal="center" vertical="center"/>
    </xf>
    <xf numFmtId="164" fontId="22" fillId="41" borderId="13" xfId="28" applyNumberFormat="1" applyFont="1" applyFill="1" applyBorder="1" applyAlignment="1">
      <alignment horizontal="center" vertical="center"/>
    </xf>
    <xf numFmtId="0" fontId="22" fillId="30" borderId="15" xfId="28" applyFont="1" applyFill="1" applyBorder="1" applyAlignment="1">
      <alignment horizontal="left" vertical="top" wrapText="1"/>
    </xf>
    <xf numFmtId="0" fontId="22" fillId="30" borderId="24" xfId="28" applyFont="1" applyFill="1" applyBorder="1" applyAlignment="1">
      <alignment horizontal="left" vertical="top" wrapText="1"/>
    </xf>
    <xf numFmtId="0" fontId="22" fillId="30" borderId="13" xfId="28" applyFont="1" applyFill="1" applyBorder="1" applyAlignment="1">
      <alignment horizontal="left" vertical="top" wrapText="1"/>
    </xf>
    <xf numFmtId="49" fontId="21" fillId="25" borderId="11" xfId="28" applyNumberFormat="1" applyFont="1" applyFill="1" applyBorder="1" applyAlignment="1">
      <alignment horizontal="center" vertical="center"/>
    </xf>
    <xf numFmtId="0" fontId="36" fillId="32" borderId="11" xfId="28" applyFont="1" applyFill="1" applyBorder="1" applyAlignment="1">
      <alignment horizontal="left" vertical="center" wrapText="1"/>
    </xf>
    <xf numFmtId="0" fontId="22" fillId="38" borderId="17" xfId="28" applyFont="1" applyFill="1" applyBorder="1" applyAlignment="1">
      <alignment horizontal="center"/>
    </xf>
    <xf numFmtId="0" fontId="22" fillId="38" borderId="16" xfId="28" applyFont="1" applyFill="1" applyBorder="1" applyAlignment="1">
      <alignment horizontal="center"/>
    </xf>
    <xf numFmtId="0" fontId="22" fillId="38" borderId="18" xfId="28" applyFont="1" applyFill="1" applyBorder="1" applyAlignment="1">
      <alignment horizontal="center"/>
    </xf>
    <xf numFmtId="0" fontId="22" fillId="0" borderId="11" xfId="28" applyFont="1" applyBorder="1" applyAlignment="1">
      <alignment horizontal="center" vertical="center"/>
    </xf>
    <xf numFmtId="0" fontId="22" fillId="0" borderId="11" xfId="28" applyFont="1" applyBorder="1" applyAlignment="1">
      <alignment horizontal="center" vertical="center" wrapText="1"/>
    </xf>
    <xf numFmtId="0" fontId="22" fillId="38" borderId="11" xfId="28" applyFont="1" applyFill="1" applyBorder="1"/>
    <xf numFmtId="164" fontId="33" fillId="32" borderId="11" xfId="28" applyNumberFormat="1" applyFont="1" applyFill="1" applyBorder="1" applyAlignment="1">
      <alignment horizontal="center" vertical="center"/>
    </xf>
    <xf numFmtId="0" fontId="34" fillId="4" borderId="11" xfId="28" applyFont="1" applyFill="1" applyBorder="1" applyAlignment="1">
      <alignment horizontal="left" vertical="center" wrapText="1"/>
    </xf>
    <xf numFmtId="164" fontId="22" fillId="39" borderId="11" xfId="28" applyNumberFormat="1" applyFont="1" applyFill="1" applyBorder="1" applyAlignment="1">
      <alignment horizontal="center" vertical="center"/>
    </xf>
    <xf numFmtId="49" fontId="22" fillId="32" borderId="11" xfId="28" applyNumberFormat="1" applyFont="1" applyFill="1" applyBorder="1" applyAlignment="1">
      <alignment horizontal="left" vertical="center" wrapText="1"/>
    </xf>
    <xf numFmtId="0" fontId="21" fillId="0" borderId="11" xfId="28" applyFont="1" applyBorder="1" applyAlignment="1">
      <alignment horizontal="center" vertical="center"/>
    </xf>
    <xf numFmtId="49" fontId="22" fillId="32" borderId="11" xfId="28" applyNumberFormat="1" applyFont="1" applyFill="1" applyBorder="1" applyAlignment="1">
      <alignment horizontal="center" vertical="center" textRotation="90" wrapText="1"/>
    </xf>
    <xf numFmtId="0" fontId="22" fillId="38" borderId="11" xfId="28" applyFont="1" applyFill="1" applyBorder="1" applyAlignment="1">
      <alignment wrapText="1"/>
    </xf>
    <xf numFmtId="0" fontId="22" fillId="38" borderId="17" xfId="28" applyFont="1" applyFill="1" applyBorder="1" applyAlignment="1">
      <alignment horizontal="center" vertical="center"/>
    </xf>
    <xf numFmtId="0" fontId="22" fillId="38" borderId="16" xfId="28" applyFont="1" applyFill="1" applyBorder="1" applyAlignment="1">
      <alignment horizontal="center" vertical="center"/>
    </xf>
    <xf numFmtId="0" fontId="22" fillId="38" borderId="18" xfId="28" applyFont="1" applyFill="1" applyBorder="1" applyAlignment="1">
      <alignment horizontal="center" vertical="center"/>
    </xf>
    <xf numFmtId="0" fontId="33" fillId="32" borderId="11" xfId="28" applyFont="1" applyFill="1" applyBorder="1" applyAlignment="1">
      <alignment vertical="center" wrapText="1"/>
    </xf>
    <xf numFmtId="49" fontId="21" fillId="32" borderId="11" xfId="28" applyNumberFormat="1" applyFont="1" applyFill="1" applyBorder="1" applyAlignment="1">
      <alignment horizontal="center" vertical="center" wrapText="1"/>
    </xf>
    <xf numFmtId="0" fontId="21" fillId="0" borderId="15" xfId="28" applyFont="1" applyBorder="1" applyAlignment="1">
      <alignment horizontal="center" vertical="center"/>
    </xf>
    <xf numFmtId="0" fontId="21" fillId="0" borderId="13" xfId="28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64" fontId="33" fillId="30" borderId="15" xfId="28" applyNumberFormat="1" applyFont="1" applyFill="1" applyBorder="1" applyAlignment="1">
      <alignment horizontal="center" vertical="center"/>
    </xf>
    <xf numFmtId="164" fontId="33" fillId="30" borderId="13" xfId="28" applyNumberFormat="1" applyFont="1" applyFill="1" applyBorder="1" applyAlignment="1">
      <alignment horizontal="center" vertical="center"/>
    </xf>
    <xf numFmtId="164" fontId="34" fillId="42" borderId="17" xfId="0" applyNumberFormat="1" applyFont="1" applyFill="1" applyBorder="1" applyAlignment="1">
      <alignment horizontal="center" vertical="center"/>
    </xf>
    <xf numFmtId="164" fontId="34" fillId="42" borderId="16" xfId="0" applyNumberFormat="1" applyFont="1" applyFill="1" applyBorder="1" applyAlignment="1">
      <alignment horizontal="center" vertical="center"/>
    </xf>
    <xf numFmtId="164" fontId="34" fillId="42" borderId="18" xfId="0" applyNumberFormat="1" applyFont="1" applyFill="1" applyBorder="1" applyAlignment="1">
      <alignment horizontal="center" vertical="center"/>
    </xf>
    <xf numFmtId="49" fontId="21" fillId="27" borderId="11" xfId="0" applyNumberFormat="1" applyFont="1" applyFill="1" applyBorder="1" applyAlignment="1">
      <alignment horizontal="right" vertical="center"/>
    </xf>
    <xf numFmtId="49" fontId="21" fillId="27" borderId="11" xfId="0" applyNumberFormat="1" applyFont="1" applyFill="1" applyBorder="1" applyAlignment="1">
      <alignment horizontal="center" vertical="center"/>
    </xf>
    <xf numFmtId="49" fontId="22" fillId="0" borderId="11" xfId="0" applyNumberFormat="1" applyFont="1" applyBorder="1" applyAlignment="1">
      <alignment horizontal="left" vertical="center" wrapText="1"/>
    </xf>
    <xf numFmtId="164" fontId="22" fillId="30" borderId="15" xfId="28" applyNumberFormat="1" applyFont="1" applyFill="1" applyBorder="1" applyAlignment="1">
      <alignment horizontal="center" vertical="center"/>
    </xf>
    <xf numFmtId="164" fontId="22" fillId="30" borderId="13" xfId="28" applyNumberFormat="1" applyFont="1" applyFill="1" applyBorder="1" applyAlignment="1">
      <alignment horizontal="center" vertical="center"/>
    </xf>
    <xf numFmtId="164" fontId="22" fillId="24" borderId="15" xfId="28" applyNumberFormat="1" applyFont="1" applyFill="1" applyBorder="1" applyAlignment="1">
      <alignment horizontal="center" vertical="center"/>
    </xf>
    <xf numFmtId="164" fontId="22" fillId="24" borderId="13" xfId="28" applyNumberFormat="1" applyFont="1" applyFill="1" applyBorder="1" applyAlignment="1">
      <alignment horizontal="center" vertical="center"/>
    </xf>
    <xf numFmtId="0" fontId="34" fillId="0" borderId="15" xfId="28" applyFont="1" applyBorder="1" applyAlignment="1">
      <alignment horizontal="center" vertical="center"/>
    </xf>
    <xf numFmtId="0" fontId="34" fillId="0" borderId="13" xfId="28" applyFont="1" applyBorder="1" applyAlignment="1">
      <alignment horizontal="center" vertical="center"/>
    </xf>
    <xf numFmtId="49" fontId="34" fillId="46" borderId="11" xfId="0" applyNumberFormat="1" applyFont="1" applyFill="1" applyBorder="1" applyAlignment="1">
      <alignment horizontal="center" vertical="center"/>
    </xf>
    <xf numFmtId="49" fontId="34" fillId="43" borderId="11" xfId="0" applyNumberFormat="1" applyFont="1" applyFill="1" applyBorder="1" applyAlignment="1">
      <alignment horizontal="center" vertical="center"/>
    </xf>
    <xf numFmtId="49" fontId="34" fillId="33" borderId="11" xfId="0" applyNumberFormat="1" applyFont="1" applyFill="1" applyBorder="1" applyAlignment="1">
      <alignment horizontal="center" vertical="center"/>
    </xf>
    <xf numFmtId="49" fontId="36" fillId="30" borderId="11" xfId="0" applyNumberFormat="1" applyFont="1" applyFill="1" applyBorder="1" applyAlignment="1">
      <alignment horizontal="left" vertical="center" wrapText="1"/>
    </xf>
    <xf numFmtId="164" fontId="34" fillId="42" borderId="11" xfId="0" applyNumberFormat="1" applyFont="1" applyFill="1" applyBorder="1" applyAlignment="1">
      <alignment horizontal="center" vertical="center"/>
    </xf>
    <xf numFmtId="0" fontId="21" fillId="35" borderId="11" xfId="0" applyFont="1" applyFill="1" applyBorder="1" applyAlignment="1">
      <alignment horizontal="right" vertical="center" wrapText="1"/>
    </xf>
    <xf numFmtId="164" fontId="34" fillId="47" borderId="11" xfId="0" applyNumberFormat="1" applyFont="1" applyFill="1" applyBorder="1" applyAlignment="1">
      <alignment horizontal="center" vertical="center"/>
    </xf>
    <xf numFmtId="1" fontId="33" fillId="37" borderId="17" xfId="0" applyNumberFormat="1" applyFont="1" applyFill="1" applyBorder="1" applyAlignment="1">
      <alignment horizontal="center" vertical="center"/>
    </xf>
    <xf numFmtId="1" fontId="33" fillId="37" borderId="16" xfId="0" applyNumberFormat="1" applyFont="1" applyFill="1" applyBorder="1" applyAlignment="1">
      <alignment horizontal="center" vertical="center"/>
    </xf>
    <xf numFmtId="1" fontId="33" fillId="37" borderId="18" xfId="0" applyNumberFormat="1" applyFont="1" applyFill="1" applyBorder="1" applyAlignment="1">
      <alignment horizontal="center" vertical="center"/>
    </xf>
    <xf numFmtId="0" fontId="22" fillId="32" borderId="15" xfId="0" applyFont="1" applyFill="1" applyBorder="1" applyAlignment="1">
      <alignment horizontal="left" vertical="center" wrapText="1"/>
    </xf>
    <xf numFmtId="0" fontId="22" fillId="32" borderId="13" xfId="0" applyFont="1" applyFill="1" applyBorder="1" applyAlignment="1">
      <alignment horizontal="left" vertical="center" wrapText="1"/>
    </xf>
    <xf numFmtId="0" fontId="33" fillId="36" borderId="15" xfId="0" applyFont="1" applyFill="1" applyBorder="1" applyAlignment="1">
      <alignment horizontal="left" vertical="center" wrapText="1"/>
    </xf>
    <xf numFmtId="0" fontId="33" fillId="36" borderId="13" xfId="0" applyFont="1" applyFill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1" fontId="33" fillId="37" borderId="11" xfId="0" applyNumberFormat="1" applyFont="1" applyFill="1" applyBorder="1" applyAlignment="1">
      <alignment horizontal="center" vertical="center"/>
    </xf>
    <xf numFmtId="49" fontId="22" fillId="30" borderId="11" xfId="0" applyNumberFormat="1" applyFont="1" applyFill="1" applyBorder="1" applyAlignment="1">
      <alignment horizontal="left" vertical="center" wrapText="1"/>
    </xf>
    <xf numFmtId="49" fontId="22" fillId="30" borderId="11" xfId="0" applyNumberFormat="1" applyFont="1" applyFill="1" applyBorder="1" applyAlignment="1">
      <alignment horizontal="center" textRotation="90" wrapText="1"/>
    </xf>
    <xf numFmtId="49" fontId="21" fillId="8" borderId="11" xfId="0" applyNumberFormat="1" applyFont="1" applyFill="1" applyBorder="1" applyAlignment="1">
      <alignment horizontal="right" vertical="center"/>
    </xf>
    <xf numFmtId="49" fontId="21" fillId="4" borderId="11" xfId="0" applyNumberFormat="1" applyFont="1" applyFill="1" applyBorder="1" applyAlignment="1">
      <alignment horizontal="right" vertical="top"/>
    </xf>
    <xf numFmtId="49" fontId="21" fillId="4" borderId="11" xfId="0" applyNumberFormat="1" applyFont="1" applyFill="1" applyBorder="1" applyAlignment="1">
      <alignment horizontal="center" vertical="center"/>
    </xf>
    <xf numFmtId="0" fontId="22" fillId="36" borderId="15" xfId="0" applyFont="1" applyFill="1" applyBorder="1" applyAlignment="1">
      <alignment horizontal="left" vertical="center" wrapText="1"/>
    </xf>
    <xf numFmtId="0" fontId="22" fillId="36" borderId="13" xfId="0" applyFont="1" applyFill="1" applyBorder="1" applyAlignment="1">
      <alignment horizontal="left" vertical="center" wrapText="1"/>
    </xf>
    <xf numFmtId="1" fontId="33" fillId="37" borderId="15" xfId="0" applyNumberFormat="1" applyFont="1" applyFill="1" applyBorder="1" applyAlignment="1">
      <alignment horizontal="center" vertical="center"/>
    </xf>
    <xf numFmtId="1" fontId="33" fillId="37" borderId="13" xfId="0" applyNumberFormat="1" applyFont="1" applyFill="1" applyBorder="1" applyAlignment="1">
      <alignment horizontal="center" vertical="center"/>
    </xf>
    <xf numFmtId="164" fontId="34" fillId="37" borderId="15" xfId="0" applyNumberFormat="1" applyFont="1" applyFill="1" applyBorder="1" applyAlignment="1">
      <alignment horizontal="center" vertical="center"/>
    </xf>
    <xf numFmtId="164" fontId="34" fillId="37" borderId="13" xfId="0" applyNumberFormat="1" applyFont="1" applyFill="1" applyBorder="1" applyAlignment="1">
      <alignment horizontal="center" vertical="center"/>
    </xf>
    <xf numFmtId="164" fontId="37" fillId="37" borderId="11" xfId="0" applyNumberFormat="1" applyFont="1" applyFill="1" applyBorder="1" applyAlignment="1">
      <alignment horizontal="center" vertical="center"/>
    </xf>
    <xf numFmtId="0" fontId="33" fillId="32" borderId="11" xfId="28" applyFont="1" applyFill="1" applyBorder="1" applyAlignment="1">
      <alignment horizontal="left" vertical="center" wrapText="1"/>
    </xf>
    <xf numFmtId="49" fontId="22" fillId="30" borderId="15" xfId="0" applyNumberFormat="1" applyFont="1" applyFill="1" applyBorder="1" applyAlignment="1">
      <alignment horizontal="left" vertical="center" wrapText="1"/>
    </xf>
    <xf numFmtId="49" fontId="22" fillId="30" borderId="24" xfId="0" applyNumberFormat="1" applyFont="1" applyFill="1" applyBorder="1" applyAlignment="1">
      <alignment horizontal="left" vertical="center" wrapText="1"/>
    </xf>
    <xf numFmtId="49" fontId="22" fillId="30" borderId="13" xfId="0" applyNumberFormat="1" applyFont="1" applyFill="1" applyBorder="1" applyAlignment="1">
      <alignment horizontal="left" vertical="center" wrapText="1"/>
    </xf>
    <xf numFmtId="0" fontId="22" fillId="31" borderId="15" xfId="28" applyFont="1" applyFill="1" applyBorder="1" applyAlignment="1">
      <alignment horizontal="center" vertical="center" wrapText="1"/>
    </xf>
    <xf numFmtId="0" fontId="22" fillId="31" borderId="24" xfId="28" applyFont="1" applyFill="1" applyBorder="1" applyAlignment="1">
      <alignment horizontal="center" vertical="center" wrapText="1"/>
    </xf>
    <xf numFmtId="0" fontId="22" fillId="31" borderId="13" xfId="28" applyFont="1" applyFill="1" applyBorder="1" applyAlignment="1">
      <alignment horizontal="center" vertical="center" wrapText="1"/>
    </xf>
    <xf numFmtId="0" fontId="33" fillId="31" borderId="15" xfId="28" applyFont="1" applyFill="1" applyBorder="1" applyAlignment="1">
      <alignment horizontal="center" vertical="center" wrapText="1"/>
    </xf>
    <xf numFmtId="0" fontId="33" fillId="31" borderId="24" xfId="28" applyFont="1" applyFill="1" applyBorder="1" applyAlignment="1">
      <alignment horizontal="center" vertical="center" wrapText="1"/>
    </xf>
    <xf numFmtId="0" fontId="33" fillId="31" borderId="13" xfId="28" applyFont="1" applyFill="1" applyBorder="1" applyAlignment="1">
      <alignment horizontal="center" vertical="center" wrapText="1"/>
    </xf>
    <xf numFmtId="49" fontId="34" fillId="8" borderId="11" xfId="0" applyNumberFormat="1" applyFont="1" applyFill="1" applyBorder="1" applyAlignment="1">
      <alignment horizontal="center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27" borderId="11" xfId="0" applyNumberFormat="1" applyFont="1" applyFill="1" applyBorder="1" applyAlignment="1">
      <alignment horizontal="center" vertical="center"/>
    </xf>
    <xf numFmtId="0" fontId="25" fillId="32" borderId="15" xfId="28" applyFont="1" applyFill="1" applyBorder="1" applyAlignment="1">
      <alignment horizontal="center" vertical="center"/>
    </xf>
    <xf numFmtId="0" fontId="25" fillId="32" borderId="13" xfId="28" applyFont="1" applyFill="1" applyBorder="1" applyAlignment="1">
      <alignment horizontal="center" vertical="center"/>
    </xf>
    <xf numFmtId="49" fontId="21" fillId="25" borderId="15" xfId="28" applyNumberFormat="1" applyFont="1" applyFill="1" applyBorder="1" applyAlignment="1">
      <alignment horizontal="center" vertical="center"/>
    </xf>
    <xf numFmtId="49" fontId="21" fillId="25" borderId="24" xfId="28" applyNumberFormat="1" applyFont="1" applyFill="1" applyBorder="1" applyAlignment="1">
      <alignment horizontal="center" vertical="center"/>
    </xf>
    <xf numFmtId="49" fontId="21" fillId="25" borderId="13" xfId="28" applyNumberFormat="1" applyFont="1" applyFill="1" applyBorder="1" applyAlignment="1">
      <alignment horizontal="center" vertical="center"/>
    </xf>
    <xf numFmtId="0" fontId="21" fillId="32" borderId="24" xfId="28" applyFont="1" applyFill="1" applyBorder="1" applyAlignment="1">
      <alignment horizontal="center" vertical="center" wrapText="1"/>
    </xf>
    <xf numFmtId="0" fontId="22" fillId="38" borderId="11" xfId="28" applyFont="1" applyFill="1" applyBorder="1" applyAlignment="1">
      <alignment horizontal="center"/>
    </xf>
    <xf numFmtId="49" fontId="34" fillId="0" borderId="15" xfId="28" applyNumberFormat="1" applyFont="1" applyBorder="1" applyAlignment="1">
      <alignment horizontal="center" vertical="center"/>
    </xf>
    <xf numFmtId="49" fontId="34" fillId="0" borderId="24" xfId="28" applyNumberFormat="1" applyFont="1" applyBorder="1" applyAlignment="1">
      <alignment horizontal="center" vertical="center"/>
    </xf>
    <xf numFmtId="49" fontId="34" fillId="0" borderId="13" xfId="28" applyNumberFormat="1" applyFont="1" applyBorder="1" applyAlignment="1">
      <alignment horizontal="center" vertical="center"/>
    </xf>
    <xf numFmtId="49" fontId="22" fillId="31" borderId="15" xfId="28" applyNumberFormat="1" applyFont="1" applyFill="1" applyBorder="1" applyAlignment="1">
      <alignment horizontal="left" vertical="top" wrapText="1"/>
    </xf>
    <xf numFmtId="49" fontId="22" fillId="31" borderId="13" xfId="28" applyNumberFormat="1" applyFont="1" applyFill="1" applyBorder="1" applyAlignment="1">
      <alignment horizontal="left" vertical="top" wrapText="1"/>
    </xf>
    <xf numFmtId="49" fontId="22" fillId="31" borderId="15" xfId="28" applyNumberFormat="1" applyFont="1" applyFill="1" applyBorder="1" applyAlignment="1">
      <alignment horizontal="center" vertical="top"/>
    </xf>
    <xf numFmtId="49" fontId="22" fillId="31" borderId="13" xfId="28" applyNumberFormat="1" applyFont="1" applyFill="1" applyBorder="1" applyAlignment="1">
      <alignment horizontal="center" vertical="top"/>
    </xf>
    <xf numFmtId="49" fontId="38" fillId="31" borderId="15" xfId="28" applyNumberFormat="1" applyFont="1" applyFill="1" applyBorder="1" applyAlignment="1">
      <alignment horizontal="center" vertical="top"/>
    </xf>
    <xf numFmtId="49" fontId="38" fillId="31" borderId="13" xfId="28" applyNumberFormat="1" applyFont="1" applyFill="1" applyBorder="1" applyAlignment="1">
      <alignment horizontal="center" vertical="top"/>
    </xf>
    <xf numFmtId="0" fontId="25" fillId="0" borderId="11" xfId="0" applyFont="1" applyBorder="1" applyAlignment="1">
      <alignment horizontal="left" vertical="center"/>
    </xf>
    <xf numFmtId="0" fontId="0" fillId="0" borderId="11" xfId="0" applyBorder="1" applyAlignment="1"/>
    <xf numFmtId="0" fontId="26" fillId="39" borderId="11" xfId="0" applyFont="1" applyFill="1" applyBorder="1" applyAlignment="1">
      <alignment horizontal="left" vertical="center"/>
    </xf>
    <xf numFmtId="0" fontId="25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33" fillId="28" borderId="22" xfId="0" applyFont="1" applyFill="1" applyBorder="1" applyAlignment="1">
      <alignment horizontal="center" vertical="center" wrapText="1"/>
    </xf>
    <xf numFmtId="0" fontId="33" fillId="28" borderId="19" xfId="0" applyFont="1" applyFill="1" applyBorder="1" applyAlignment="1">
      <alignment horizontal="center" vertical="center" wrapText="1"/>
    </xf>
    <xf numFmtId="0" fontId="33" fillId="28" borderId="14" xfId="0" applyFont="1" applyFill="1" applyBorder="1" applyAlignment="1">
      <alignment horizontal="center" vertical="center" wrapText="1"/>
    </xf>
    <xf numFmtId="164" fontId="33" fillId="37" borderId="15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49" fontId="34" fillId="4" borderId="16" xfId="0" applyNumberFormat="1" applyFont="1" applyFill="1" applyBorder="1" applyAlignment="1">
      <alignment horizontal="center" vertical="center"/>
    </xf>
    <xf numFmtId="49" fontId="34" fillId="4" borderId="18" xfId="0" applyNumberFormat="1" applyFont="1" applyFill="1" applyBorder="1" applyAlignment="1">
      <alignment horizontal="center" vertical="center"/>
    </xf>
    <xf numFmtId="49" fontId="21" fillId="0" borderId="0" xfId="0" applyNumberFormat="1" applyFont="1" applyAlignment="1">
      <alignment horizontal="center" vertical="top"/>
    </xf>
    <xf numFmtId="49" fontId="34" fillId="46" borderId="15" xfId="0" applyNumberFormat="1" applyFont="1" applyFill="1" applyBorder="1" applyAlignment="1">
      <alignment horizontal="center" vertical="center"/>
    </xf>
    <xf numFmtId="49" fontId="34" fillId="46" borderId="24" xfId="0" applyNumberFormat="1" applyFont="1" applyFill="1" applyBorder="1" applyAlignment="1">
      <alignment horizontal="center" vertical="center"/>
    </xf>
    <xf numFmtId="49" fontId="34" fillId="43" borderId="15" xfId="0" applyNumberFormat="1" applyFont="1" applyFill="1" applyBorder="1" applyAlignment="1">
      <alignment horizontal="center" vertical="center"/>
    </xf>
    <xf numFmtId="49" fontId="34" fillId="43" borderId="24" xfId="0" applyNumberFormat="1" applyFont="1" applyFill="1" applyBorder="1" applyAlignment="1">
      <alignment horizontal="center" vertical="center"/>
    </xf>
    <xf numFmtId="49" fontId="21" fillId="33" borderId="15" xfId="0" applyNumberFormat="1" applyFont="1" applyFill="1" applyBorder="1" applyAlignment="1">
      <alignment horizontal="center" vertical="center"/>
    </xf>
    <xf numFmtId="49" fontId="21" fillId="33" borderId="24" xfId="0" applyNumberFormat="1" applyFont="1" applyFill="1" applyBorder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13" xfId="0" applyFont="1" applyBorder="1" applyAlignment="1">
      <alignment horizontal="left" vertical="center" wrapText="1"/>
    </xf>
    <xf numFmtId="49" fontId="22" fillId="30" borderId="15" xfId="0" applyNumberFormat="1" applyFont="1" applyFill="1" applyBorder="1" applyAlignment="1">
      <alignment horizontal="center" vertical="center" textRotation="90" wrapText="1"/>
    </xf>
    <xf numFmtId="0" fontId="48" fillId="0" borderId="24" xfId="0" applyFont="1" applyBorder="1" applyAlignment="1">
      <alignment horizontal="center" vertical="center" textRotation="90" wrapText="1"/>
    </xf>
    <xf numFmtId="0" fontId="48" fillId="0" borderId="13" xfId="0" applyFont="1" applyBorder="1" applyAlignment="1">
      <alignment horizontal="center" vertical="center" textRotation="90" wrapText="1"/>
    </xf>
    <xf numFmtId="164" fontId="33" fillId="37" borderId="15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164" fontId="34" fillId="8" borderId="11" xfId="0" applyNumberFormat="1" applyFont="1" applyFill="1" applyBorder="1" applyAlignment="1">
      <alignment horizontal="center" vertical="center"/>
    </xf>
    <xf numFmtId="49" fontId="21" fillId="4" borderId="11" xfId="0" applyNumberFormat="1" applyFont="1" applyFill="1" applyBorder="1" applyAlignment="1">
      <alignment horizontal="right" vertical="center"/>
    </xf>
    <xf numFmtId="164" fontId="34" fillId="4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22" fillId="30" borderId="15" xfId="0" applyFont="1" applyFill="1" applyBorder="1" applyAlignment="1">
      <alignment horizontal="left" vertical="center" wrapText="1"/>
    </xf>
    <xf numFmtId="0" fontId="22" fillId="30" borderId="24" xfId="0" applyFont="1" applyFill="1" applyBorder="1" applyAlignment="1">
      <alignment horizontal="left" vertical="center" wrapText="1"/>
    </xf>
    <xf numFmtId="49" fontId="21" fillId="33" borderId="11" xfId="0" applyNumberFormat="1" applyFont="1" applyFill="1" applyBorder="1" applyAlignment="1">
      <alignment horizontal="center" vertical="center"/>
    </xf>
    <xf numFmtId="49" fontId="22" fillId="37" borderId="11" xfId="0" applyNumberFormat="1" applyFont="1" applyFill="1" applyBorder="1" applyAlignment="1">
      <alignment horizontal="center" vertical="center" textRotation="90" wrapText="1"/>
    </xf>
    <xf numFmtId="0" fontId="33" fillId="0" borderId="11" xfId="0" applyFont="1" applyBorder="1" applyAlignment="1">
      <alignment horizontal="left" vertical="center" wrapText="1"/>
    </xf>
    <xf numFmtId="1" fontId="33" fillId="30" borderId="11" xfId="0" applyNumberFormat="1" applyFont="1" applyFill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0" fontId="22" fillId="24" borderId="22" xfId="0" applyFont="1" applyFill="1" applyBorder="1" applyAlignment="1">
      <alignment horizontal="left" vertical="center" wrapText="1"/>
    </xf>
    <xf numFmtId="0" fontId="22" fillId="24" borderId="25" xfId="0" applyFont="1" applyFill="1" applyBorder="1" applyAlignment="1">
      <alignment horizontal="left" vertical="center" wrapText="1"/>
    </xf>
    <xf numFmtId="0" fontId="22" fillId="24" borderId="23" xfId="0" applyFont="1" applyFill="1" applyBorder="1" applyAlignment="1">
      <alignment horizontal="left" vertical="center" wrapText="1"/>
    </xf>
    <xf numFmtId="164" fontId="34" fillId="4" borderId="11" xfId="0" applyNumberFormat="1" applyFont="1" applyFill="1" applyBorder="1" applyAlignment="1">
      <alignment horizontal="center" vertical="top"/>
    </xf>
    <xf numFmtId="49" fontId="21" fillId="47" borderId="11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3" fillId="0" borderId="15" xfId="28" applyFont="1" applyBorder="1" applyAlignment="1">
      <alignment horizontal="left" vertical="center" wrapText="1"/>
    </xf>
    <xf numFmtId="0" fontId="33" fillId="0" borderId="13" xfId="28" applyFont="1" applyBorder="1" applyAlignment="1">
      <alignment horizontal="left" vertical="center" wrapText="1"/>
    </xf>
    <xf numFmtId="0" fontId="22" fillId="38" borderId="17" xfId="28" applyFont="1" applyFill="1" applyBorder="1" applyAlignment="1">
      <alignment horizontal="center" vertical="center" wrapText="1"/>
    </xf>
    <xf numFmtId="0" fontId="22" fillId="38" borderId="16" xfId="28" applyFont="1" applyFill="1" applyBorder="1" applyAlignment="1">
      <alignment horizontal="center" vertical="center" wrapText="1"/>
    </xf>
    <xf numFmtId="0" fontId="22" fillId="38" borderId="18" xfId="28" applyFont="1" applyFill="1" applyBorder="1" applyAlignment="1">
      <alignment horizontal="center" vertical="center" wrapText="1"/>
    </xf>
    <xf numFmtId="0" fontId="34" fillId="37" borderId="11" xfId="0" applyFont="1" applyFill="1" applyBorder="1" applyAlignment="1">
      <alignment horizontal="center" vertical="center"/>
    </xf>
    <xf numFmtId="164" fontId="33" fillId="37" borderId="11" xfId="0" applyNumberFormat="1" applyFont="1" applyFill="1" applyBorder="1" applyAlignment="1">
      <alignment horizontal="center" vertical="center"/>
    </xf>
    <xf numFmtId="164" fontId="22" fillId="42" borderId="11" xfId="0" applyNumberFormat="1" applyFont="1" applyFill="1" applyBorder="1" applyAlignment="1">
      <alignment horizontal="center" vertical="center"/>
    </xf>
    <xf numFmtId="0" fontId="3" fillId="0" borderId="0" xfId="25" applyFont="1" applyAlignment="1">
      <alignment horizontal="left" vertical="top" wrapText="1"/>
    </xf>
    <xf numFmtId="0" fontId="22" fillId="0" borderId="17" xfId="25" applyFont="1" applyBorder="1" applyAlignment="1">
      <alignment horizontal="left" vertical="center" wrapText="1"/>
    </xf>
    <xf numFmtId="0" fontId="22" fillId="0" borderId="18" xfId="25" applyFont="1" applyBorder="1" applyAlignment="1">
      <alignment horizontal="left" vertical="center" wrapText="1"/>
    </xf>
    <xf numFmtId="0" fontId="22" fillId="0" borderId="17" xfId="25" applyFont="1" applyBorder="1" applyAlignment="1">
      <alignment horizontal="left" vertical="center"/>
    </xf>
    <xf numFmtId="0" fontId="22" fillId="0" borderId="18" xfId="25" applyFont="1" applyBorder="1" applyAlignment="1">
      <alignment horizontal="left" vertical="center"/>
    </xf>
    <xf numFmtId="0" fontId="21" fillId="0" borderId="11" xfId="25" applyFont="1" applyBorder="1" applyAlignment="1">
      <alignment horizontal="center" vertical="center"/>
    </xf>
    <xf numFmtId="0" fontId="21" fillId="0" borderId="17" xfId="25" applyFont="1" applyBorder="1" applyAlignment="1">
      <alignment horizontal="center" vertical="center" wrapText="1"/>
    </xf>
    <xf numFmtId="0" fontId="21" fillId="0" borderId="18" xfId="25" applyFont="1" applyBorder="1" applyAlignment="1">
      <alignment horizontal="center" vertical="center" wrapText="1"/>
    </xf>
  </cellXfs>
  <cellStyles count="54">
    <cellStyle name="1 antraštė 2" xfId="1"/>
    <cellStyle name="1 antraštė 3" xfId="52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prastas 2" xfId="27"/>
    <cellStyle name="Įprastas 2 2" xfId="28"/>
    <cellStyle name="Įprastas 2 2 2" xfId="48"/>
    <cellStyle name="Įprastas 3" xfId="29"/>
    <cellStyle name="Įprastas 3 2" xfId="30"/>
    <cellStyle name="Įprastas 3 2 2" xfId="51"/>
    <cellStyle name="Įprastas 4" xfId="31"/>
    <cellStyle name="Įspėjimo tekstas 2" xfId="32"/>
    <cellStyle name="Išvestis 2" xfId="33"/>
    <cellStyle name="Įvestis 2" xfId="34"/>
    <cellStyle name="Kablelis" xfId="49" builtinId="3"/>
    <cellStyle name="Kablelis 2" xfId="53"/>
    <cellStyle name="Neutralus 2" xfId="35"/>
    <cellStyle name="Normal 3" xfId="50"/>
    <cellStyle name="Paryškinimas 1 2" xfId="36"/>
    <cellStyle name="Paryškinimas 2 2" xfId="37"/>
    <cellStyle name="Paryškinimas 3 2" xfId="38"/>
    <cellStyle name="Paryškinimas 4 2" xfId="39"/>
    <cellStyle name="Paryškinimas 5 2" xfId="40"/>
    <cellStyle name="Paryškinimas 6 2" xfId="41"/>
    <cellStyle name="Pastaba 2" xfId="42"/>
    <cellStyle name="Pavadinimas 2" xfId="43"/>
    <cellStyle name="Skaičiavimas 2" xfId="44"/>
    <cellStyle name="Suma 2" xfId="45"/>
    <cellStyle name="Susietas langelis 2" xfId="46"/>
    <cellStyle name="Tikrinimo langelis 2" xfId="47"/>
  </cellStyles>
  <dxfs count="0"/>
  <tableStyles count="0" defaultTableStyle="TableStyleMedium2" defaultPivotStyle="PivotStyleLight16"/>
  <colors>
    <mruColors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R268"/>
  <sheetViews>
    <sheetView tabSelected="1" zoomScale="95" zoomScaleNormal="95" workbookViewId="0">
      <selection activeCell="Q18" sqref="Q18"/>
    </sheetView>
  </sheetViews>
  <sheetFormatPr defaultColWidth="11.5703125" defaultRowHeight="15.75" x14ac:dyDescent="0.25"/>
  <cols>
    <col min="1" max="1" width="7.140625" style="5" customWidth="1"/>
    <col min="2" max="2" width="6" style="5" customWidth="1"/>
    <col min="3" max="3" width="5.140625" style="5" customWidth="1"/>
    <col min="4" max="4" width="28.5703125" style="5" customWidth="1"/>
    <col min="5" max="5" width="6.140625" style="300" customWidth="1"/>
    <col min="6" max="6" width="8" style="269" customWidth="1"/>
    <col min="7" max="7" width="10" style="6" customWidth="1"/>
    <col min="8" max="8" width="9.7109375" style="6" customWidth="1"/>
    <col min="9" max="9" width="10" style="255" customWidth="1"/>
    <col min="10" max="10" width="9.5703125" style="6" customWidth="1"/>
    <col min="11" max="11" width="9.140625" style="6" customWidth="1"/>
    <col min="12" max="12" width="27.140625" style="5" customWidth="1"/>
    <col min="13" max="13" width="7" style="5" customWidth="1"/>
    <col min="14" max="14" width="6.7109375" style="5" customWidth="1"/>
    <col min="15" max="15" width="7.28515625" style="5" customWidth="1"/>
    <col min="16" max="16384" width="11.5703125" style="5"/>
  </cols>
  <sheetData>
    <row r="1" spans="1:226" customFormat="1" ht="15" customHeight="1" x14ac:dyDescent="0.25">
      <c r="A1" s="92"/>
      <c r="B1" s="92"/>
      <c r="C1" s="92"/>
      <c r="D1" s="92"/>
      <c r="E1" s="299"/>
      <c r="F1" s="268"/>
      <c r="G1" s="201"/>
      <c r="H1" s="201"/>
      <c r="I1" s="93"/>
      <c r="J1" s="93"/>
      <c r="K1" s="6"/>
      <c r="L1" s="334" t="s">
        <v>199</v>
      </c>
      <c r="M1" s="334"/>
      <c r="N1" s="202"/>
      <c r="O1" s="202"/>
      <c r="P1" s="203"/>
      <c r="Q1" s="203"/>
      <c r="R1" s="203"/>
      <c r="S1" s="5"/>
      <c r="T1" s="5"/>
      <c r="U1" s="5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  <c r="DC1" s="203"/>
      <c r="DD1" s="203"/>
      <c r="DE1" s="203"/>
      <c r="DF1" s="203"/>
      <c r="DG1" s="203"/>
      <c r="DH1" s="203"/>
      <c r="DI1" s="203"/>
      <c r="DJ1" s="203"/>
      <c r="DK1" s="203"/>
      <c r="DL1" s="203"/>
      <c r="DM1" s="203"/>
      <c r="DN1" s="203"/>
      <c r="DO1" s="203"/>
      <c r="DP1" s="203"/>
      <c r="DQ1" s="203"/>
      <c r="DR1" s="203"/>
      <c r="DS1" s="203"/>
      <c r="DT1" s="203"/>
      <c r="DU1" s="203"/>
      <c r="DV1" s="203"/>
      <c r="DW1" s="203"/>
      <c r="DX1" s="203"/>
      <c r="DY1" s="203"/>
      <c r="DZ1" s="203"/>
      <c r="EA1" s="203"/>
      <c r="EB1" s="203"/>
      <c r="EC1" s="203"/>
      <c r="ED1" s="203"/>
      <c r="EE1" s="203"/>
      <c r="EF1" s="203"/>
      <c r="EG1" s="203"/>
      <c r="EH1" s="203"/>
      <c r="EI1" s="203"/>
      <c r="EJ1" s="203"/>
      <c r="EK1" s="203"/>
      <c r="EL1" s="203"/>
      <c r="EM1" s="203"/>
      <c r="EN1" s="203"/>
      <c r="EO1" s="203"/>
      <c r="EP1" s="203"/>
      <c r="EQ1" s="203"/>
      <c r="ER1" s="203"/>
      <c r="ES1" s="203"/>
      <c r="ET1" s="203"/>
      <c r="EU1" s="203"/>
      <c r="EV1" s="203"/>
      <c r="EW1" s="203"/>
      <c r="EX1" s="203"/>
      <c r="EY1" s="203"/>
      <c r="EZ1" s="203"/>
      <c r="FA1" s="203"/>
      <c r="FB1" s="203"/>
      <c r="FC1" s="203"/>
      <c r="FD1" s="203"/>
      <c r="FE1" s="203"/>
      <c r="FF1" s="203"/>
      <c r="FG1" s="203"/>
      <c r="FH1" s="203"/>
      <c r="FI1" s="203"/>
      <c r="FJ1" s="203"/>
      <c r="FK1" s="203"/>
      <c r="FL1" s="203"/>
      <c r="FM1" s="203"/>
      <c r="FN1" s="203"/>
      <c r="FO1" s="203"/>
      <c r="FP1" s="203"/>
      <c r="FQ1" s="203"/>
      <c r="FR1" s="203"/>
      <c r="FS1" s="203"/>
      <c r="FT1" s="203"/>
      <c r="FU1" s="203"/>
      <c r="FV1" s="203"/>
      <c r="FW1" s="203"/>
      <c r="FX1" s="203"/>
      <c r="FY1" s="203"/>
      <c r="FZ1" s="203"/>
      <c r="GA1" s="203"/>
      <c r="GB1" s="203"/>
      <c r="GC1" s="203"/>
      <c r="GD1" s="203"/>
      <c r="GE1" s="203"/>
      <c r="GF1" s="203"/>
      <c r="GG1" s="203"/>
      <c r="GH1" s="203"/>
      <c r="GI1" s="203"/>
      <c r="GJ1" s="203"/>
      <c r="GK1" s="203"/>
      <c r="GL1" s="203"/>
      <c r="GM1" s="203"/>
      <c r="GN1" s="203"/>
      <c r="GO1" s="203"/>
      <c r="GP1" s="203"/>
      <c r="GQ1" s="203"/>
      <c r="GR1" s="203"/>
      <c r="GS1" s="203"/>
      <c r="GT1" s="203"/>
      <c r="GU1" s="203"/>
      <c r="GV1" s="203"/>
      <c r="GW1" s="203"/>
      <c r="GX1" s="203"/>
      <c r="GY1" s="203"/>
      <c r="GZ1" s="203"/>
      <c r="HA1" s="203"/>
      <c r="HB1" s="203"/>
      <c r="HC1" s="203"/>
      <c r="HD1" s="203"/>
      <c r="HE1" s="203"/>
      <c r="HF1" s="203"/>
      <c r="HG1" s="203"/>
      <c r="HH1" s="203"/>
      <c r="HI1" s="203"/>
      <c r="HJ1" s="203"/>
      <c r="HK1" s="203"/>
      <c r="HL1" s="203"/>
      <c r="HM1" s="203"/>
      <c r="HN1" s="203"/>
      <c r="HO1" s="203"/>
      <c r="HP1" s="203"/>
      <c r="HQ1" s="203"/>
      <c r="HR1" s="203"/>
    </row>
    <row r="2" spans="1:226" customFormat="1" ht="15" customHeight="1" x14ac:dyDescent="0.25">
      <c r="A2" s="92"/>
      <c r="B2" s="92"/>
      <c r="C2" s="92"/>
      <c r="D2" s="92"/>
      <c r="E2" s="299"/>
      <c r="F2" s="268"/>
      <c r="G2" s="201"/>
      <c r="H2" s="201"/>
      <c r="I2" s="93"/>
      <c r="J2" s="93"/>
      <c r="K2" s="6"/>
      <c r="L2" s="334" t="s">
        <v>200</v>
      </c>
      <c r="M2" s="334"/>
      <c r="N2" s="334"/>
      <c r="O2" s="202"/>
      <c r="P2" s="203"/>
      <c r="Q2" s="203"/>
      <c r="R2" s="203"/>
      <c r="S2" s="5"/>
      <c r="T2" s="5"/>
      <c r="U2" s="5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H2" s="203"/>
      <c r="BI2" s="203"/>
      <c r="BJ2" s="203"/>
      <c r="BK2" s="203"/>
      <c r="BL2" s="203"/>
      <c r="BM2" s="203"/>
      <c r="BN2" s="203"/>
      <c r="BO2" s="203"/>
      <c r="BP2" s="203"/>
      <c r="BQ2" s="203"/>
      <c r="BR2" s="203"/>
      <c r="BS2" s="203"/>
      <c r="BT2" s="203"/>
      <c r="BU2" s="203"/>
      <c r="BV2" s="203"/>
      <c r="BW2" s="203"/>
      <c r="BX2" s="203"/>
      <c r="BY2" s="203"/>
      <c r="BZ2" s="203"/>
      <c r="CA2" s="203"/>
      <c r="CB2" s="203"/>
      <c r="CC2" s="203"/>
      <c r="CD2" s="203"/>
      <c r="CE2" s="203"/>
      <c r="CF2" s="203"/>
      <c r="CG2" s="203"/>
      <c r="CH2" s="203"/>
      <c r="CI2" s="203"/>
      <c r="CJ2" s="203"/>
      <c r="CK2" s="203"/>
      <c r="CL2" s="203"/>
      <c r="CM2" s="203"/>
      <c r="CN2" s="203"/>
      <c r="CO2" s="203"/>
      <c r="CP2" s="203"/>
      <c r="CQ2" s="203"/>
      <c r="CR2" s="203"/>
      <c r="CS2" s="203"/>
      <c r="CT2" s="203"/>
      <c r="CU2" s="203"/>
      <c r="CV2" s="203"/>
      <c r="CW2" s="203"/>
      <c r="CX2" s="203"/>
      <c r="CY2" s="203"/>
      <c r="CZ2" s="203"/>
      <c r="DA2" s="203"/>
      <c r="DB2" s="203"/>
      <c r="DC2" s="203"/>
      <c r="DD2" s="203"/>
      <c r="DE2" s="203"/>
      <c r="DF2" s="203"/>
      <c r="DG2" s="203"/>
      <c r="DH2" s="203"/>
      <c r="DI2" s="203"/>
      <c r="DJ2" s="203"/>
      <c r="DK2" s="203"/>
      <c r="DL2" s="203"/>
      <c r="DM2" s="203"/>
      <c r="DN2" s="203"/>
      <c r="DO2" s="203"/>
      <c r="DP2" s="203"/>
      <c r="DQ2" s="203"/>
      <c r="DR2" s="203"/>
      <c r="DS2" s="203"/>
      <c r="DT2" s="203"/>
      <c r="DU2" s="203"/>
      <c r="DV2" s="203"/>
      <c r="DW2" s="203"/>
      <c r="DX2" s="203"/>
      <c r="DY2" s="203"/>
      <c r="DZ2" s="203"/>
      <c r="EA2" s="203"/>
      <c r="EB2" s="203"/>
      <c r="EC2" s="203"/>
      <c r="ED2" s="203"/>
      <c r="EE2" s="203"/>
      <c r="EF2" s="203"/>
      <c r="EG2" s="203"/>
      <c r="EH2" s="203"/>
      <c r="EI2" s="203"/>
      <c r="EJ2" s="203"/>
      <c r="EK2" s="203"/>
      <c r="EL2" s="203"/>
      <c r="EM2" s="203"/>
      <c r="EN2" s="203"/>
      <c r="EO2" s="203"/>
      <c r="EP2" s="203"/>
      <c r="EQ2" s="203"/>
      <c r="ER2" s="203"/>
      <c r="ES2" s="203"/>
      <c r="ET2" s="203"/>
      <c r="EU2" s="203"/>
      <c r="EV2" s="203"/>
      <c r="EW2" s="203"/>
      <c r="EX2" s="203"/>
      <c r="EY2" s="203"/>
      <c r="EZ2" s="203"/>
      <c r="FA2" s="203"/>
      <c r="FB2" s="203"/>
      <c r="FC2" s="203"/>
      <c r="FD2" s="203"/>
      <c r="FE2" s="203"/>
      <c r="FF2" s="203"/>
      <c r="FG2" s="203"/>
      <c r="FH2" s="203"/>
      <c r="FI2" s="203"/>
      <c r="FJ2" s="203"/>
      <c r="FK2" s="203"/>
      <c r="FL2" s="203"/>
      <c r="FM2" s="203"/>
      <c r="FN2" s="203"/>
      <c r="FO2" s="203"/>
      <c r="FP2" s="203"/>
      <c r="FQ2" s="203"/>
      <c r="FR2" s="203"/>
      <c r="FS2" s="203"/>
      <c r="FT2" s="203"/>
      <c r="FU2" s="203"/>
      <c r="FV2" s="203"/>
      <c r="FW2" s="203"/>
      <c r="FX2" s="203"/>
      <c r="FY2" s="203"/>
      <c r="FZ2" s="203"/>
      <c r="GA2" s="203"/>
      <c r="GB2" s="203"/>
      <c r="GC2" s="203"/>
      <c r="GD2" s="203"/>
      <c r="GE2" s="203"/>
      <c r="GF2" s="203"/>
      <c r="GG2" s="203"/>
      <c r="GH2" s="203"/>
      <c r="GI2" s="203"/>
      <c r="GJ2" s="203"/>
      <c r="GK2" s="203"/>
      <c r="GL2" s="203"/>
      <c r="GM2" s="203"/>
      <c r="GN2" s="203"/>
      <c r="GO2" s="203"/>
      <c r="GP2" s="203"/>
      <c r="GQ2" s="203"/>
      <c r="GR2" s="203"/>
      <c r="GS2" s="203"/>
      <c r="GT2" s="203"/>
      <c r="GU2" s="203"/>
      <c r="GV2" s="203"/>
      <c r="GW2" s="203"/>
      <c r="GX2" s="203"/>
      <c r="GY2" s="203"/>
      <c r="GZ2" s="203"/>
      <c r="HA2" s="203"/>
      <c r="HB2" s="203"/>
      <c r="HC2" s="203"/>
      <c r="HD2" s="203"/>
      <c r="HE2" s="203"/>
      <c r="HF2" s="203"/>
      <c r="HG2" s="203"/>
      <c r="HH2" s="203"/>
      <c r="HI2" s="203"/>
      <c r="HJ2" s="203"/>
      <c r="HK2" s="203"/>
      <c r="HL2" s="203"/>
      <c r="HM2" s="203"/>
      <c r="HN2" s="203"/>
      <c r="HO2" s="203"/>
      <c r="HP2" s="203"/>
      <c r="HQ2" s="203"/>
      <c r="HR2" s="203"/>
    </row>
    <row r="3" spans="1:226" customFormat="1" ht="15" customHeight="1" x14ac:dyDescent="0.25">
      <c r="A3" s="92"/>
      <c r="B3" s="92"/>
      <c r="C3" s="92"/>
      <c r="D3" s="92"/>
      <c r="E3" s="299"/>
      <c r="F3" s="268"/>
      <c r="G3" s="201"/>
      <c r="H3" s="201"/>
      <c r="I3" s="93"/>
      <c r="J3" s="93"/>
      <c r="K3" s="6"/>
      <c r="L3" s="202" t="s">
        <v>202</v>
      </c>
      <c r="M3" s="202"/>
      <c r="N3" s="202"/>
      <c r="O3" s="5"/>
      <c r="P3" s="203"/>
      <c r="Q3" s="203"/>
      <c r="R3" s="203"/>
      <c r="S3" s="5"/>
      <c r="T3" s="5"/>
      <c r="U3" s="5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3"/>
      <c r="BP3" s="203"/>
      <c r="BQ3" s="203"/>
      <c r="BR3" s="203"/>
      <c r="BS3" s="203"/>
      <c r="BT3" s="203"/>
      <c r="BU3" s="203"/>
      <c r="BV3" s="203"/>
      <c r="BW3" s="203"/>
      <c r="BX3" s="203"/>
      <c r="BY3" s="203"/>
      <c r="BZ3" s="203"/>
      <c r="CA3" s="203"/>
      <c r="CB3" s="203"/>
      <c r="CC3" s="203"/>
      <c r="CD3" s="203"/>
      <c r="CE3" s="203"/>
      <c r="CF3" s="203"/>
      <c r="CG3" s="203"/>
      <c r="CH3" s="203"/>
      <c r="CI3" s="203"/>
      <c r="CJ3" s="203"/>
      <c r="CK3" s="203"/>
      <c r="CL3" s="203"/>
      <c r="CM3" s="203"/>
      <c r="CN3" s="203"/>
      <c r="CO3" s="203"/>
      <c r="CP3" s="203"/>
      <c r="CQ3" s="203"/>
      <c r="CR3" s="203"/>
      <c r="CS3" s="203"/>
      <c r="CT3" s="203"/>
      <c r="CU3" s="203"/>
      <c r="CV3" s="203"/>
      <c r="CW3" s="203"/>
      <c r="CX3" s="203"/>
      <c r="CY3" s="203"/>
      <c r="CZ3" s="203"/>
      <c r="DA3" s="203"/>
      <c r="DB3" s="203"/>
      <c r="DC3" s="203"/>
      <c r="DD3" s="203"/>
      <c r="DE3" s="203"/>
      <c r="DF3" s="203"/>
      <c r="DG3" s="203"/>
      <c r="DH3" s="203"/>
      <c r="DI3" s="203"/>
      <c r="DJ3" s="203"/>
      <c r="DK3" s="203"/>
      <c r="DL3" s="203"/>
      <c r="DM3" s="203"/>
      <c r="DN3" s="203"/>
      <c r="DO3" s="203"/>
      <c r="DP3" s="203"/>
      <c r="DQ3" s="203"/>
      <c r="DR3" s="203"/>
      <c r="DS3" s="203"/>
      <c r="DT3" s="203"/>
      <c r="DU3" s="203"/>
      <c r="DV3" s="203"/>
      <c r="DW3" s="203"/>
      <c r="DX3" s="203"/>
      <c r="DY3" s="203"/>
      <c r="DZ3" s="203"/>
      <c r="EA3" s="203"/>
      <c r="EB3" s="203"/>
      <c r="EC3" s="203"/>
      <c r="ED3" s="203"/>
      <c r="EE3" s="203"/>
      <c r="EF3" s="203"/>
      <c r="EG3" s="203"/>
      <c r="EH3" s="203"/>
      <c r="EI3" s="203"/>
      <c r="EJ3" s="203"/>
      <c r="EK3" s="203"/>
      <c r="EL3" s="203"/>
      <c r="EM3" s="203"/>
      <c r="EN3" s="203"/>
      <c r="EO3" s="203"/>
      <c r="EP3" s="203"/>
      <c r="EQ3" s="203"/>
      <c r="ER3" s="203"/>
      <c r="ES3" s="203"/>
      <c r="ET3" s="203"/>
      <c r="EU3" s="203"/>
      <c r="EV3" s="203"/>
      <c r="EW3" s="203"/>
      <c r="EX3" s="203"/>
      <c r="EY3" s="203"/>
      <c r="EZ3" s="203"/>
      <c r="FA3" s="203"/>
      <c r="FB3" s="203"/>
      <c r="FC3" s="203"/>
      <c r="FD3" s="203"/>
      <c r="FE3" s="203"/>
      <c r="FF3" s="203"/>
      <c r="FG3" s="203"/>
      <c r="FH3" s="203"/>
      <c r="FI3" s="203"/>
      <c r="FJ3" s="203"/>
      <c r="FK3" s="203"/>
      <c r="FL3" s="203"/>
      <c r="FM3" s="203"/>
      <c r="FN3" s="203"/>
      <c r="FO3" s="203"/>
      <c r="FP3" s="203"/>
      <c r="FQ3" s="203"/>
      <c r="FR3" s="203"/>
      <c r="FS3" s="203"/>
      <c r="FT3" s="203"/>
      <c r="FU3" s="203"/>
      <c r="FV3" s="203"/>
      <c r="FW3" s="203"/>
      <c r="FX3" s="203"/>
      <c r="FY3" s="203"/>
      <c r="FZ3" s="203"/>
      <c r="GA3" s="203"/>
      <c r="GB3" s="203"/>
      <c r="GC3" s="203"/>
      <c r="GD3" s="203"/>
      <c r="GE3" s="203"/>
      <c r="GF3" s="203"/>
      <c r="GG3" s="203"/>
      <c r="GH3" s="203"/>
      <c r="GI3" s="203"/>
      <c r="GJ3" s="203"/>
      <c r="GK3" s="203"/>
      <c r="GL3" s="203"/>
      <c r="GM3" s="203"/>
      <c r="GN3" s="203"/>
      <c r="GO3" s="203"/>
      <c r="GP3" s="203"/>
      <c r="GQ3" s="203"/>
      <c r="GR3" s="203"/>
      <c r="GS3" s="203"/>
      <c r="GT3" s="203"/>
      <c r="GU3" s="203"/>
      <c r="GV3" s="203"/>
      <c r="GW3" s="203"/>
      <c r="GX3" s="203"/>
      <c r="GY3" s="203"/>
      <c r="GZ3" s="203"/>
      <c r="HA3" s="203"/>
      <c r="HB3" s="203"/>
      <c r="HC3" s="203"/>
      <c r="HD3" s="203"/>
      <c r="HE3" s="203"/>
      <c r="HF3" s="203"/>
      <c r="HG3" s="203"/>
      <c r="HH3" s="203"/>
      <c r="HI3" s="203"/>
      <c r="HJ3" s="203"/>
      <c r="HK3" s="203"/>
      <c r="HL3" s="203"/>
      <c r="HM3" s="203"/>
      <c r="HN3" s="203"/>
      <c r="HO3" s="203"/>
      <c r="HP3" s="203"/>
      <c r="HQ3" s="203"/>
      <c r="HR3" s="203"/>
    </row>
    <row r="4" spans="1:226" customFormat="1" ht="15" customHeight="1" x14ac:dyDescent="0.25">
      <c r="A4" s="92"/>
      <c r="B4" s="92"/>
      <c r="C4" s="92"/>
      <c r="D4" s="92"/>
      <c r="E4" s="299"/>
      <c r="F4" s="268"/>
      <c r="G4" s="201"/>
      <c r="H4" s="201"/>
      <c r="I4" s="93"/>
      <c r="J4" s="93"/>
      <c r="K4" s="6"/>
      <c r="L4" s="231" t="s">
        <v>201</v>
      </c>
      <c r="M4" s="231"/>
      <c r="N4" s="202"/>
      <c r="O4" s="5"/>
      <c r="P4" s="203"/>
      <c r="Q4" s="203"/>
      <c r="R4" s="203"/>
      <c r="S4" s="5"/>
      <c r="T4" s="5"/>
      <c r="U4" s="5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</row>
    <row r="5" spans="1:226" customFormat="1" ht="13.5" customHeight="1" x14ac:dyDescent="0.25">
      <c r="A5" s="92"/>
      <c r="B5" s="92"/>
      <c r="C5" s="92"/>
      <c r="D5" s="92"/>
      <c r="E5" s="299"/>
      <c r="F5" s="268"/>
      <c r="G5" s="201"/>
      <c r="H5" s="201"/>
      <c r="I5" s="93"/>
      <c r="J5" s="93"/>
      <c r="K5" s="6"/>
      <c r="L5" s="334" t="s">
        <v>320</v>
      </c>
      <c r="M5" s="334"/>
      <c r="N5" s="334"/>
      <c r="O5" s="334"/>
      <c r="P5" s="203"/>
      <c r="Q5" s="203"/>
      <c r="R5" s="203"/>
      <c r="S5" s="5"/>
      <c r="T5" s="5"/>
      <c r="U5" s="5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</row>
    <row r="6" spans="1:226" ht="11.25" customHeight="1" x14ac:dyDescent="0.25"/>
    <row r="7" spans="1:226" customFormat="1" ht="15" customHeight="1" x14ac:dyDescent="0.25">
      <c r="A7" s="90"/>
      <c r="B7" s="90"/>
      <c r="C7" s="90"/>
      <c r="D7" s="90"/>
      <c r="E7" s="91"/>
      <c r="F7" s="91"/>
      <c r="G7" s="90"/>
      <c r="H7" s="90"/>
      <c r="I7" s="90"/>
      <c r="J7" s="90"/>
      <c r="K7" s="6"/>
      <c r="L7" s="232" t="s">
        <v>255</v>
      </c>
      <c r="M7" s="232"/>
      <c r="N7" s="232"/>
      <c r="O7" s="5"/>
      <c r="S7" s="5"/>
      <c r="T7" s="5"/>
      <c r="U7" s="5"/>
    </row>
    <row r="8" spans="1:226" customFormat="1" ht="15" customHeight="1" x14ac:dyDescent="0.25">
      <c r="A8" s="90"/>
      <c r="B8" s="90"/>
      <c r="C8" s="90"/>
      <c r="D8" s="90"/>
      <c r="E8" s="91"/>
      <c r="F8" s="91"/>
      <c r="G8" s="90"/>
      <c r="H8" s="90"/>
      <c r="I8" s="90"/>
      <c r="J8" s="90"/>
      <c r="K8" s="6"/>
      <c r="L8" s="232" t="s">
        <v>114</v>
      </c>
      <c r="M8" s="232"/>
      <c r="N8" s="232"/>
      <c r="O8" s="5"/>
      <c r="S8" s="5"/>
      <c r="T8" s="5"/>
      <c r="U8" s="5"/>
    </row>
    <row r="9" spans="1:226" customFormat="1" ht="15" customHeight="1" x14ac:dyDescent="0.25">
      <c r="A9" s="92"/>
      <c r="B9" s="92"/>
      <c r="C9" s="92"/>
      <c r="D9" s="92"/>
      <c r="E9" s="299"/>
      <c r="F9" s="268"/>
      <c r="G9" s="93"/>
      <c r="H9" s="93"/>
      <c r="I9" s="93"/>
      <c r="J9" s="93"/>
      <c r="K9" s="6"/>
      <c r="L9" s="233" t="s">
        <v>115</v>
      </c>
      <c r="M9" s="233"/>
      <c r="N9" s="233"/>
      <c r="O9" s="5"/>
      <c r="P9" s="92"/>
      <c r="Q9" s="92"/>
      <c r="R9" s="92"/>
      <c r="S9" s="5"/>
      <c r="T9" s="5"/>
      <c r="U9" s="5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</row>
    <row r="10" spans="1:226" customFormat="1" ht="15" customHeight="1" x14ac:dyDescent="0.25">
      <c r="A10" s="92"/>
      <c r="B10" s="92"/>
      <c r="C10" s="92"/>
      <c r="D10" s="92"/>
      <c r="E10" s="299"/>
      <c r="F10" s="268"/>
      <c r="G10" s="93"/>
      <c r="H10" s="93"/>
      <c r="I10" s="93"/>
      <c r="J10" s="93"/>
      <c r="K10" s="6"/>
      <c r="L10" s="233" t="s">
        <v>113</v>
      </c>
      <c r="M10" s="233"/>
      <c r="N10" s="233"/>
      <c r="O10" s="5"/>
      <c r="P10" s="92"/>
      <c r="Q10" s="92"/>
      <c r="R10" s="92"/>
      <c r="S10" s="5"/>
      <c r="T10" s="5"/>
      <c r="U10" s="5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  <c r="EM10" s="92"/>
      <c r="EN10" s="92"/>
      <c r="EO10" s="92"/>
      <c r="EP10" s="92"/>
      <c r="EQ10" s="92"/>
      <c r="ER10" s="92"/>
      <c r="ES10" s="92"/>
      <c r="ET10" s="92"/>
      <c r="EU10" s="92"/>
      <c r="EV10" s="92"/>
      <c r="EW10" s="92"/>
      <c r="EX10" s="92"/>
      <c r="EY10" s="92"/>
      <c r="EZ10" s="92"/>
      <c r="FA10" s="92"/>
      <c r="FB10" s="92"/>
      <c r="FC10" s="92"/>
      <c r="FD10" s="92"/>
      <c r="FE10" s="92"/>
      <c r="FF10" s="92"/>
      <c r="FG10" s="92"/>
      <c r="FH10" s="92"/>
      <c r="FI10" s="92"/>
      <c r="FJ10" s="92"/>
      <c r="FK10" s="92"/>
      <c r="FL10" s="92"/>
      <c r="FM10" s="92"/>
      <c r="FN10" s="92"/>
      <c r="FO10" s="92"/>
      <c r="FP10" s="92"/>
      <c r="FQ10" s="92"/>
      <c r="FR10" s="92"/>
      <c r="FS10" s="92"/>
      <c r="FT10" s="92"/>
      <c r="FU10" s="92"/>
      <c r="FV10" s="92"/>
      <c r="FW10" s="92"/>
      <c r="FX10" s="92"/>
      <c r="FY10" s="92"/>
      <c r="FZ10" s="92"/>
      <c r="GA10" s="92"/>
      <c r="GB10" s="92"/>
      <c r="GC10" s="92"/>
      <c r="GD10" s="92"/>
      <c r="GE10" s="92"/>
      <c r="GF10" s="92"/>
      <c r="GG10" s="92"/>
      <c r="GH10" s="92"/>
      <c r="GI10" s="92"/>
      <c r="GJ10" s="92"/>
      <c r="GK10" s="92"/>
      <c r="GL10" s="92"/>
      <c r="GM10" s="92"/>
      <c r="GN10" s="92"/>
      <c r="GO10" s="92"/>
      <c r="GP10" s="92"/>
      <c r="GQ10" s="92"/>
      <c r="GR10" s="92"/>
      <c r="GS10" s="92"/>
      <c r="GT10" s="92"/>
      <c r="GU10" s="92"/>
      <c r="GV10" s="92"/>
      <c r="GW10" s="92"/>
      <c r="GX10" s="92"/>
      <c r="GY10" s="92"/>
      <c r="GZ10" s="92"/>
      <c r="HA10" s="92"/>
      <c r="HB10" s="92"/>
      <c r="HC10" s="92"/>
    </row>
    <row r="11" spans="1:226" ht="9.75" customHeight="1" x14ac:dyDescent="0.25">
      <c r="L11" s="497"/>
      <c r="M11" s="497"/>
      <c r="N11" s="497"/>
      <c r="O11" s="497"/>
    </row>
    <row r="12" spans="1:226" ht="14.25" x14ac:dyDescent="0.2">
      <c r="A12" s="502" t="s">
        <v>256</v>
      </c>
      <c r="B12" s="502"/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</row>
    <row r="13" spans="1:226" ht="15" customHeight="1" x14ac:dyDescent="0.2">
      <c r="A13" s="502" t="s">
        <v>39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</row>
    <row r="14" spans="1:226" x14ac:dyDescent="0.25">
      <c r="A14" s="48"/>
      <c r="B14" s="49"/>
      <c r="C14" s="49"/>
      <c r="D14" s="49"/>
      <c r="E14" s="254"/>
      <c r="F14" s="270"/>
      <c r="G14" s="50"/>
      <c r="H14" s="50"/>
      <c r="I14" s="50"/>
      <c r="J14" s="50"/>
      <c r="K14" s="50"/>
      <c r="L14" s="49"/>
      <c r="M14" s="503" t="s">
        <v>32</v>
      </c>
      <c r="N14" s="503"/>
      <c r="O14" s="504"/>
    </row>
    <row r="15" spans="1:226" ht="21" customHeight="1" x14ac:dyDescent="0.2">
      <c r="A15" s="377" t="s">
        <v>0</v>
      </c>
      <c r="B15" s="377" t="s">
        <v>1</v>
      </c>
      <c r="C15" s="377" t="s">
        <v>2</v>
      </c>
      <c r="D15" s="380" t="s">
        <v>3</v>
      </c>
      <c r="E15" s="377" t="s">
        <v>4</v>
      </c>
      <c r="F15" s="383" t="s">
        <v>5</v>
      </c>
      <c r="G15" s="377" t="s">
        <v>254</v>
      </c>
      <c r="H15" s="377" t="s">
        <v>231</v>
      </c>
      <c r="I15" s="377" t="s">
        <v>232</v>
      </c>
      <c r="J15" s="386" t="s">
        <v>78</v>
      </c>
      <c r="K15" s="386" t="s">
        <v>145</v>
      </c>
      <c r="L15" s="368" t="s">
        <v>40</v>
      </c>
      <c r="M15" s="369"/>
      <c r="N15" s="369"/>
      <c r="O15" s="370"/>
    </row>
    <row r="16" spans="1:226" ht="23.25" customHeight="1" x14ac:dyDescent="0.2">
      <c r="A16" s="378"/>
      <c r="B16" s="378"/>
      <c r="C16" s="378"/>
      <c r="D16" s="381"/>
      <c r="E16" s="378"/>
      <c r="F16" s="384"/>
      <c r="G16" s="378"/>
      <c r="H16" s="378"/>
      <c r="I16" s="378"/>
      <c r="J16" s="387"/>
      <c r="K16" s="387"/>
      <c r="L16" s="374" t="s">
        <v>41</v>
      </c>
      <c r="M16" s="371" t="s">
        <v>259</v>
      </c>
      <c r="N16" s="372"/>
      <c r="O16" s="373"/>
    </row>
    <row r="17" spans="1:15" ht="31.5" customHeight="1" x14ac:dyDescent="0.2">
      <c r="A17" s="378"/>
      <c r="B17" s="378"/>
      <c r="C17" s="378"/>
      <c r="D17" s="381"/>
      <c r="E17" s="378"/>
      <c r="F17" s="384"/>
      <c r="G17" s="378"/>
      <c r="H17" s="378"/>
      <c r="I17" s="378"/>
      <c r="J17" s="387"/>
      <c r="K17" s="387"/>
      <c r="L17" s="375"/>
      <c r="M17" s="498" t="s">
        <v>51</v>
      </c>
      <c r="N17" s="500" t="s">
        <v>77</v>
      </c>
      <c r="O17" s="500" t="s">
        <v>146</v>
      </c>
    </row>
    <row r="18" spans="1:15" ht="117.75" customHeight="1" x14ac:dyDescent="0.2">
      <c r="A18" s="379"/>
      <c r="B18" s="379"/>
      <c r="C18" s="379"/>
      <c r="D18" s="382"/>
      <c r="E18" s="379"/>
      <c r="F18" s="385"/>
      <c r="G18" s="379"/>
      <c r="H18" s="379"/>
      <c r="I18" s="379"/>
      <c r="J18" s="388"/>
      <c r="K18" s="388"/>
      <c r="L18" s="376"/>
      <c r="M18" s="499"/>
      <c r="N18" s="501"/>
      <c r="O18" s="501"/>
    </row>
    <row r="19" spans="1:15" ht="18.75" customHeight="1" x14ac:dyDescent="0.2">
      <c r="A19" s="471" t="s">
        <v>151</v>
      </c>
      <c r="B19" s="471"/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471"/>
    </row>
    <row r="20" spans="1:15" ht="14.25" customHeight="1" x14ac:dyDescent="0.2">
      <c r="A20" s="446" t="s">
        <v>6</v>
      </c>
      <c r="B20" s="446"/>
      <c r="C20" s="446"/>
      <c r="D20" s="446"/>
      <c r="E20" s="446"/>
      <c r="F20" s="446"/>
      <c r="G20" s="446"/>
      <c r="H20" s="446"/>
      <c r="I20" s="446"/>
      <c r="J20" s="446"/>
      <c r="K20" s="446"/>
      <c r="L20" s="446"/>
      <c r="M20" s="446"/>
      <c r="N20" s="446"/>
      <c r="O20" s="446"/>
    </row>
    <row r="21" spans="1:15" x14ac:dyDescent="0.2">
      <c r="A21" s="125" t="s">
        <v>7</v>
      </c>
      <c r="B21" s="29" t="s">
        <v>81</v>
      </c>
      <c r="C21" s="29"/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5" x14ac:dyDescent="0.2">
      <c r="A22" s="128" t="s">
        <v>7</v>
      </c>
      <c r="B22" s="117" t="s">
        <v>7</v>
      </c>
      <c r="C22" s="507" t="s">
        <v>8</v>
      </c>
      <c r="D22" s="507"/>
      <c r="E22" s="507"/>
      <c r="F22" s="507"/>
      <c r="G22" s="507"/>
      <c r="H22" s="507"/>
      <c r="I22" s="507"/>
      <c r="J22" s="507"/>
      <c r="K22" s="507"/>
      <c r="L22" s="507"/>
      <c r="M22" s="507"/>
      <c r="N22" s="507"/>
      <c r="O22" s="507"/>
    </row>
    <row r="23" spans="1:15" ht="33" customHeight="1" x14ac:dyDescent="0.25">
      <c r="A23" s="447" t="s">
        <v>7</v>
      </c>
      <c r="B23" s="449" t="s">
        <v>7</v>
      </c>
      <c r="C23" s="505" t="s">
        <v>7</v>
      </c>
      <c r="D23" s="355" t="s">
        <v>82</v>
      </c>
      <c r="E23" s="403" t="s">
        <v>69</v>
      </c>
      <c r="F23" s="529" t="s">
        <v>204</v>
      </c>
      <c r="G23" s="475">
        <v>22</v>
      </c>
      <c r="H23" s="475">
        <v>10</v>
      </c>
      <c r="I23" s="419">
        <v>10</v>
      </c>
      <c r="J23" s="417">
        <v>11.2</v>
      </c>
      <c r="K23" s="417">
        <v>11.8</v>
      </c>
      <c r="L23" s="36" t="s">
        <v>162</v>
      </c>
      <c r="M23" s="310">
        <v>8</v>
      </c>
      <c r="N23" s="310">
        <v>8</v>
      </c>
      <c r="O23" s="310">
        <v>8</v>
      </c>
    </row>
    <row r="24" spans="1:15" ht="24.75" customHeight="1" x14ac:dyDescent="0.2">
      <c r="A24" s="469"/>
      <c r="B24" s="463"/>
      <c r="C24" s="453"/>
      <c r="D24" s="506"/>
      <c r="E24" s="404"/>
      <c r="F24" s="530"/>
      <c r="G24" s="477"/>
      <c r="H24" s="477"/>
      <c r="I24" s="420"/>
      <c r="J24" s="418"/>
      <c r="K24" s="418"/>
      <c r="L24" s="328" t="s">
        <v>123</v>
      </c>
      <c r="M24" s="174">
        <v>1500</v>
      </c>
      <c r="N24" s="174">
        <v>1500</v>
      </c>
      <c r="O24" s="174">
        <v>1500</v>
      </c>
    </row>
    <row r="25" spans="1:15" s="86" customFormat="1" ht="25.5" customHeight="1" x14ac:dyDescent="0.2">
      <c r="A25" s="469"/>
      <c r="B25" s="463"/>
      <c r="C25" s="453"/>
      <c r="D25" s="506"/>
      <c r="E25" s="404"/>
      <c r="F25" s="531"/>
      <c r="G25" s="317"/>
      <c r="H25" s="317">
        <v>20</v>
      </c>
      <c r="I25" s="306">
        <v>20</v>
      </c>
      <c r="J25" s="305">
        <v>20</v>
      </c>
      <c r="K25" s="305">
        <v>20</v>
      </c>
      <c r="L25" s="355" t="s">
        <v>316</v>
      </c>
      <c r="M25" s="337">
        <v>10</v>
      </c>
      <c r="N25" s="337">
        <v>10</v>
      </c>
      <c r="O25" s="337">
        <v>10</v>
      </c>
    </row>
    <row r="26" spans="1:15" s="86" customFormat="1" ht="18.75" customHeight="1" x14ac:dyDescent="0.2">
      <c r="A26" s="469"/>
      <c r="B26" s="463"/>
      <c r="C26" s="453"/>
      <c r="D26" s="506"/>
      <c r="E26" s="404"/>
      <c r="F26" s="271" t="s">
        <v>43</v>
      </c>
      <c r="G26" s="317">
        <v>20</v>
      </c>
      <c r="H26" s="317"/>
      <c r="I26" s="306"/>
      <c r="J26" s="305"/>
      <c r="K26" s="305"/>
      <c r="L26" s="356"/>
      <c r="M26" s="338"/>
      <c r="N26" s="338"/>
      <c r="O26" s="338"/>
    </row>
    <row r="27" spans="1:15" s="86" customFormat="1" ht="50.25" customHeight="1" x14ac:dyDescent="0.2">
      <c r="A27" s="469"/>
      <c r="B27" s="463"/>
      <c r="C27" s="453"/>
      <c r="D27" s="506"/>
      <c r="E27" s="404"/>
      <c r="F27" s="272" t="s">
        <v>204</v>
      </c>
      <c r="G27" s="317"/>
      <c r="H27" s="317">
        <v>77</v>
      </c>
      <c r="I27" s="306">
        <v>48.1</v>
      </c>
      <c r="J27" s="305">
        <v>90</v>
      </c>
      <c r="K27" s="305">
        <v>90</v>
      </c>
      <c r="L27" s="144" t="s">
        <v>317</v>
      </c>
      <c r="M27" s="123">
        <v>3</v>
      </c>
      <c r="N27" s="310">
        <v>5</v>
      </c>
      <c r="O27" s="310">
        <v>5</v>
      </c>
    </row>
    <row r="28" spans="1:15" s="86" customFormat="1" ht="26.25" customHeight="1" x14ac:dyDescent="0.2">
      <c r="A28" s="448"/>
      <c r="B28" s="450"/>
      <c r="C28" s="454"/>
      <c r="D28" s="356"/>
      <c r="E28" s="405"/>
      <c r="F28" s="244" t="s">
        <v>276</v>
      </c>
      <c r="G28" s="245">
        <f>SUM(G21:G27)</f>
        <v>42</v>
      </c>
      <c r="H28" s="245">
        <f>SUM(H21:H27)</f>
        <v>107</v>
      </c>
      <c r="I28" s="245">
        <f>SUM(I21:I27)</f>
        <v>78.099999999999994</v>
      </c>
      <c r="J28" s="245">
        <f t="shared" ref="J28:K28" si="0">SUM(J21:J27)</f>
        <v>121.2</v>
      </c>
      <c r="K28" s="245">
        <f t="shared" si="0"/>
        <v>121.8</v>
      </c>
      <c r="L28" s="532"/>
      <c r="M28" s="533"/>
      <c r="N28" s="533"/>
      <c r="O28" s="534"/>
    </row>
    <row r="29" spans="1:15" s="86" customFormat="1" ht="75" customHeight="1" x14ac:dyDescent="0.2">
      <c r="A29" s="447" t="s">
        <v>7</v>
      </c>
      <c r="B29" s="449" t="s">
        <v>7</v>
      </c>
      <c r="C29" s="505" t="s">
        <v>12</v>
      </c>
      <c r="D29" s="355" t="s">
        <v>167</v>
      </c>
      <c r="E29" s="455" t="s">
        <v>52</v>
      </c>
      <c r="F29" s="272" t="s">
        <v>204</v>
      </c>
      <c r="G29" s="119"/>
      <c r="H29" s="228">
        <v>60</v>
      </c>
      <c r="I29" s="199">
        <v>60</v>
      </c>
      <c r="J29" s="119">
        <v>188.2</v>
      </c>
      <c r="K29" s="119">
        <v>188.2</v>
      </c>
      <c r="L29" s="35" t="s">
        <v>169</v>
      </c>
      <c r="M29" s="123">
        <v>9</v>
      </c>
      <c r="N29" s="123">
        <v>20</v>
      </c>
      <c r="O29" s="123">
        <v>32</v>
      </c>
    </row>
    <row r="30" spans="1:15" ht="24" customHeight="1" x14ac:dyDescent="0.2">
      <c r="A30" s="448"/>
      <c r="B30" s="450"/>
      <c r="C30" s="454"/>
      <c r="D30" s="356"/>
      <c r="E30" s="456"/>
      <c r="F30" s="244" t="s">
        <v>276</v>
      </c>
      <c r="G30" s="243">
        <f>SUM(G29)</f>
        <v>0</v>
      </c>
      <c r="H30" s="243">
        <f>SUM(H29)</f>
        <v>60</v>
      </c>
      <c r="I30" s="245">
        <f t="shared" ref="I30:K30" si="1">SUM(I29)</f>
        <v>60</v>
      </c>
      <c r="J30" s="245">
        <f t="shared" si="1"/>
        <v>188.2</v>
      </c>
      <c r="K30" s="245">
        <f t="shared" si="1"/>
        <v>188.2</v>
      </c>
      <c r="L30" s="341"/>
      <c r="M30" s="342"/>
      <c r="N30" s="342"/>
      <c r="O30" s="343"/>
    </row>
    <row r="31" spans="1:15" ht="19.5" customHeight="1" x14ac:dyDescent="0.25">
      <c r="A31" s="51" t="s">
        <v>7</v>
      </c>
      <c r="B31" s="52" t="s">
        <v>7</v>
      </c>
      <c r="C31" s="53"/>
      <c r="D31" s="396" t="s">
        <v>283</v>
      </c>
      <c r="E31" s="396"/>
      <c r="F31" s="396"/>
      <c r="G31" s="54">
        <f>SUM(G28+G30)</f>
        <v>42</v>
      </c>
      <c r="H31" s="54">
        <f>SUM(H28+H30)</f>
        <v>167</v>
      </c>
      <c r="I31" s="61">
        <f t="shared" ref="I31:K31" si="2">SUM(I28+I30)</f>
        <v>138.1</v>
      </c>
      <c r="J31" s="190">
        <f t="shared" si="2"/>
        <v>309.39999999999998</v>
      </c>
      <c r="K31" s="190">
        <f t="shared" si="2"/>
        <v>310</v>
      </c>
      <c r="L31" s="416"/>
      <c r="M31" s="416"/>
      <c r="N31" s="416"/>
      <c r="O31" s="416"/>
    </row>
    <row r="32" spans="1:15" ht="21.75" customHeight="1" x14ac:dyDescent="0.2">
      <c r="A32" s="51" t="s">
        <v>7</v>
      </c>
      <c r="B32" s="52" t="s">
        <v>12</v>
      </c>
      <c r="C32" s="535" t="s">
        <v>99</v>
      </c>
      <c r="D32" s="536"/>
      <c r="E32" s="536"/>
      <c r="F32" s="536"/>
      <c r="G32" s="536"/>
      <c r="H32" s="536"/>
      <c r="I32" s="536"/>
      <c r="J32" s="536"/>
      <c r="K32" s="536"/>
      <c r="L32" s="536"/>
      <c r="M32" s="536"/>
      <c r="N32" s="536"/>
      <c r="O32" s="537"/>
    </row>
    <row r="33" spans="1:16" ht="48.75" customHeight="1" x14ac:dyDescent="0.2">
      <c r="A33" s="472" t="s">
        <v>7</v>
      </c>
      <c r="B33" s="496" t="s">
        <v>12</v>
      </c>
      <c r="C33" s="509" t="s">
        <v>12</v>
      </c>
      <c r="D33" s="510" t="s">
        <v>163</v>
      </c>
      <c r="E33" s="415" t="s">
        <v>67</v>
      </c>
      <c r="F33" s="529" t="s">
        <v>204</v>
      </c>
      <c r="G33" s="389">
        <v>29</v>
      </c>
      <c r="H33" s="389">
        <v>29</v>
      </c>
      <c r="I33" s="419">
        <v>39</v>
      </c>
      <c r="J33" s="389">
        <v>32.5</v>
      </c>
      <c r="K33" s="389">
        <v>34.1</v>
      </c>
      <c r="L33" s="35" t="s">
        <v>275</v>
      </c>
      <c r="M33" s="109">
        <v>21</v>
      </c>
      <c r="N33" s="109">
        <v>21</v>
      </c>
      <c r="O33" s="138">
        <v>21</v>
      </c>
      <c r="P33" s="302"/>
    </row>
    <row r="34" spans="1:16" ht="81" customHeight="1" x14ac:dyDescent="0.2">
      <c r="A34" s="472"/>
      <c r="B34" s="496"/>
      <c r="C34" s="509"/>
      <c r="D34" s="511"/>
      <c r="E34" s="415"/>
      <c r="F34" s="531"/>
      <c r="G34" s="390"/>
      <c r="H34" s="390"/>
      <c r="I34" s="420"/>
      <c r="J34" s="390"/>
      <c r="K34" s="390"/>
      <c r="L34" s="101" t="s">
        <v>315</v>
      </c>
      <c r="M34" s="109">
        <v>1</v>
      </c>
      <c r="N34" s="109">
        <v>1</v>
      </c>
      <c r="O34" s="138">
        <v>1</v>
      </c>
    </row>
    <row r="35" spans="1:16" ht="33.75" customHeight="1" x14ac:dyDescent="0.2">
      <c r="A35" s="472"/>
      <c r="B35" s="496"/>
      <c r="C35" s="509"/>
      <c r="D35" s="512"/>
      <c r="E35" s="415"/>
      <c r="F35" s="244" t="s">
        <v>276</v>
      </c>
      <c r="G35" s="243">
        <f t="shared" ref="G35:K35" si="3">SUM(G33)</f>
        <v>29</v>
      </c>
      <c r="H35" s="243">
        <f t="shared" si="3"/>
        <v>29</v>
      </c>
      <c r="I35" s="245">
        <f t="shared" si="3"/>
        <v>39</v>
      </c>
      <c r="J35" s="243">
        <f t="shared" si="3"/>
        <v>32.5</v>
      </c>
      <c r="K35" s="243">
        <f t="shared" si="3"/>
        <v>34.1</v>
      </c>
      <c r="L35" s="457"/>
      <c r="M35" s="457"/>
      <c r="N35" s="457"/>
      <c r="O35" s="457"/>
    </row>
    <row r="36" spans="1:16" ht="51" customHeight="1" x14ac:dyDescent="0.2">
      <c r="A36" s="472" t="s">
        <v>7</v>
      </c>
      <c r="B36" s="496" t="s">
        <v>12</v>
      </c>
      <c r="C36" s="509" t="s">
        <v>15</v>
      </c>
      <c r="D36" s="470" t="s">
        <v>83</v>
      </c>
      <c r="E36" s="403" t="s">
        <v>67</v>
      </c>
      <c r="F36" s="239" t="s">
        <v>204</v>
      </c>
      <c r="G36" s="121">
        <v>30</v>
      </c>
      <c r="H36" s="121">
        <v>27.3</v>
      </c>
      <c r="I36" s="66">
        <v>27.3</v>
      </c>
      <c r="J36" s="121">
        <v>50</v>
      </c>
      <c r="K36" s="121">
        <v>50</v>
      </c>
      <c r="L36" s="34" t="s">
        <v>124</v>
      </c>
      <c r="M36" s="150">
        <v>1000</v>
      </c>
      <c r="N36" s="99">
        <v>1200</v>
      </c>
      <c r="O36" s="99">
        <v>1200</v>
      </c>
    </row>
    <row r="37" spans="1:16" ht="24" customHeight="1" x14ac:dyDescent="0.2">
      <c r="A37" s="472"/>
      <c r="B37" s="496"/>
      <c r="C37" s="509"/>
      <c r="D37" s="470"/>
      <c r="E37" s="405"/>
      <c r="F37" s="244" t="s">
        <v>276</v>
      </c>
      <c r="G37" s="243">
        <f t="shared" ref="G37:K37" si="4">SUM(G36)</f>
        <v>30</v>
      </c>
      <c r="H37" s="243">
        <f t="shared" si="4"/>
        <v>27.3</v>
      </c>
      <c r="I37" s="245">
        <f t="shared" si="4"/>
        <v>27.3</v>
      </c>
      <c r="J37" s="243">
        <f t="shared" si="4"/>
        <v>50</v>
      </c>
      <c r="K37" s="243">
        <f t="shared" si="4"/>
        <v>50</v>
      </c>
      <c r="L37" s="341"/>
      <c r="M37" s="342"/>
      <c r="N37" s="342"/>
      <c r="O37" s="343"/>
    </row>
    <row r="38" spans="1:16" ht="78" customHeight="1" x14ac:dyDescent="0.2">
      <c r="A38" s="469" t="s">
        <v>7</v>
      </c>
      <c r="B38" s="463" t="s">
        <v>12</v>
      </c>
      <c r="C38" s="453" t="s">
        <v>17</v>
      </c>
      <c r="D38" s="400" t="s">
        <v>313</v>
      </c>
      <c r="E38" s="404" t="s">
        <v>52</v>
      </c>
      <c r="F38" s="539" t="s">
        <v>204</v>
      </c>
      <c r="G38" s="427">
        <v>263.5</v>
      </c>
      <c r="H38" s="427">
        <v>430.4</v>
      </c>
      <c r="I38" s="542">
        <v>420.4</v>
      </c>
      <c r="J38" s="427">
        <v>485</v>
      </c>
      <c r="K38" s="427">
        <v>509</v>
      </c>
      <c r="L38" s="111" t="s">
        <v>152</v>
      </c>
      <c r="M38" s="140">
        <v>4</v>
      </c>
      <c r="N38" s="138">
        <v>4</v>
      </c>
      <c r="O38" s="138">
        <v>4</v>
      </c>
    </row>
    <row r="39" spans="1:16" ht="47.25" customHeight="1" x14ac:dyDescent="0.2">
      <c r="A39" s="469"/>
      <c r="B39" s="463"/>
      <c r="C39" s="453"/>
      <c r="D39" s="401"/>
      <c r="E39" s="404"/>
      <c r="F39" s="540"/>
      <c r="G39" s="508"/>
      <c r="H39" s="508"/>
      <c r="I39" s="543"/>
      <c r="J39" s="508"/>
      <c r="K39" s="508"/>
      <c r="L39" s="191" t="s">
        <v>314</v>
      </c>
      <c r="M39" s="140">
        <v>160</v>
      </c>
      <c r="N39" s="138">
        <v>160</v>
      </c>
      <c r="O39" s="138">
        <v>160</v>
      </c>
    </row>
    <row r="40" spans="1:16" ht="23.25" customHeight="1" x14ac:dyDescent="0.2">
      <c r="A40" s="469"/>
      <c r="B40" s="463"/>
      <c r="C40" s="453"/>
      <c r="D40" s="401"/>
      <c r="E40" s="404"/>
      <c r="F40" s="540"/>
      <c r="G40" s="508"/>
      <c r="H40" s="508"/>
      <c r="I40" s="543"/>
      <c r="J40" s="508"/>
      <c r="K40" s="508"/>
      <c r="L40" s="111" t="s">
        <v>154</v>
      </c>
      <c r="M40" s="140">
        <v>10</v>
      </c>
      <c r="N40" s="138">
        <v>10</v>
      </c>
      <c r="O40" s="138">
        <v>10</v>
      </c>
    </row>
    <row r="41" spans="1:16" ht="106.5" customHeight="1" x14ac:dyDescent="0.2">
      <c r="A41" s="469"/>
      <c r="B41" s="463"/>
      <c r="C41" s="453"/>
      <c r="D41" s="401"/>
      <c r="E41" s="404"/>
      <c r="F41" s="540"/>
      <c r="G41" s="508"/>
      <c r="H41" s="508"/>
      <c r="I41" s="543"/>
      <c r="J41" s="508"/>
      <c r="K41" s="508"/>
      <c r="L41" s="111" t="s">
        <v>153</v>
      </c>
      <c r="M41" s="140">
        <v>10</v>
      </c>
      <c r="N41" s="138">
        <v>10</v>
      </c>
      <c r="O41" s="138">
        <v>10</v>
      </c>
      <c r="P41" s="302"/>
    </row>
    <row r="42" spans="1:16" ht="96.75" customHeight="1" x14ac:dyDescent="0.2">
      <c r="A42" s="469"/>
      <c r="B42" s="463"/>
      <c r="C42" s="453"/>
      <c r="D42" s="401"/>
      <c r="E42" s="404"/>
      <c r="F42" s="540"/>
      <c r="G42" s="508"/>
      <c r="H42" s="508"/>
      <c r="I42" s="543"/>
      <c r="J42" s="508"/>
      <c r="K42" s="508"/>
      <c r="L42" s="191" t="s">
        <v>192</v>
      </c>
      <c r="M42" s="192">
        <v>1</v>
      </c>
      <c r="N42" s="138"/>
      <c r="O42" s="138"/>
    </row>
    <row r="43" spans="1:16" ht="51" customHeight="1" x14ac:dyDescent="0.2">
      <c r="A43" s="469"/>
      <c r="B43" s="463"/>
      <c r="C43" s="453"/>
      <c r="D43" s="401"/>
      <c r="E43" s="404"/>
      <c r="F43" s="540"/>
      <c r="G43" s="508"/>
      <c r="H43" s="508"/>
      <c r="I43" s="543"/>
      <c r="J43" s="508"/>
      <c r="K43" s="508"/>
      <c r="L43" s="111" t="s">
        <v>155</v>
      </c>
      <c r="M43" s="140">
        <v>10</v>
      </c>
      <c r="N43" s="138">
        <v>10</v>
      </c>
      <c r="O43" s="138">
        <v>10</v>
      </c>
    </row>
    <row r="44" spans="1:16" ht="27" customHeight="1" x14ac:dyDescent="0.2">
      <c r="A44" s="469"/>
      <c r="B44" s="463"/>
      <c r="C44" s="453"/>
      <c r="D44" s="401"/>
      <c r="E44" s="404"/>
      <c r="F44" s="540"/>
      <c r="G44" s="508"/>
      <c r="H44" s="508"/>
      <c r="I44" s="543"/>
      <c r="J44" s="508"/>
      <c r="K44" s="508"/>
      <c r="L44" s="34" t="s">
        <v>156</v>
      </c>
      <c r="M44" s="138">
        <v>100</v>
      </c>
      <c r="N44" s="138">
        <v>100</v>
      </c>
      <c r="O44" s="138">
        <v>100</v>
      </c>
    </row>
    <row r="45" spans="1:16" ht="39.75" customHeight="1" x14ac:dyDescent="0.2">
      <c r="A45" s="469"/>
      <c r="B45" s="463"/>
      <c r="C45" s="453"/>
      <c r="D45" s="401"/>
      <c r="E45" s="404"/>
      <c r="F45" s="541"/>
      <c r="G45" s="428"/>
      <c r="H45" s="428"/>
      <c r="I45" s="544"/>
      <c r="J45" s="428"/>
      <c r="K45" s="428"/>
      <c r="L45" s="158" t="s">
        <v>274</v>
      </c>
      <c r="M45" s="99">
        <v>1</v>
      </c>
      <c r="N45" s="99">
        <v>2</v>
      </c>
      <c r="O45" s="99">
        <v>2</v>
      </c>
    </row>
    <row r="46" spans="1:16" ht="26.25" customHeight="1" x14ac:dyDescent="0.2">
      <c r="A46" s="448"/>
      <c r="B46" s="450"/>
      <c r="C46" s="454"/>
      <c r="D46" s="402"/>
      <c r="E46" s="405"/>
      <c r="F46" s="244" t="s">
        <v>276</v>
      </c>
      <c r="G46" s="243">
        <f t="shared" ref="G46:K46" si="5">SUM(G38)</f>
        <v>263.5</v>
      </c>
      <c r="H46" s="243">
        <f t="shared" si="5"/>
        <v>430.4</v>
      </c>
      <c r="I46" s="245">
        <f t="shared" si="5"/>
        <v>420.4</v>
      </c>
      <c r="J46" s="243">
        <f t="shared" si="5"/>
        <v>485</v>
      </c>
      <c r="K46" s="243">
        <f t="shared" si="5"/>
        <v>509</v>
      </c>
      <c r="L46" s="538"/>
      <c r="M46" s="538"/>
      <c r="N46" s="538"/>
      <c r="O46" s="538"/>
    </row>
    <row r="47" spans="1:16" x14ac:dyDescent="0.25">
      <c r="A47" s="51" t="s">
        <v>7</v>
      </c>
      <c r="B47" s="52" t="s">
        <v>12</v>
      </c>
      <c r="C47" s="53"/>
      <c r="D47" s="519" t="s">
        <v>283</v>
      </c>
      <c r="E47" s="519"/>
      <c r="F47" s="519"/>
      <c r="G47" s="54">
        <f>SUM(G35+G37+G46)</f>
        <v>322.5</v>
      </c>
      <c r="H47" s="54">
        <f>SUM(H35+H37+H46)</f>
        <v>486.7</v>
      </c>
      <c r="I47" s="61">
        <f>SUM(I35+I37+I46)</f>
        <v>486.7</v>
      </c>
      <c r="J47" s="54">
        <f>SUM(J35+J37+J46)</f>
        <v>567.5</v>
      </c>
      <c r="K47" s="54">
        <f>SUM(K35+K37+K46)</f>
        <v>593.1</v>
      </c>
      <c r="L47" s="416"/>
      <c r="M47" s="416"/>
      <c r="N47" s="416"/>
      <c r="O47" s="416"/>
    </row>
    <row r="48" spans="1:16" x14ac:dyDescent="0.25">
      <c r="A48" s="51" t="s">
        <v>7</v>
      </c>
      <c r="B48" s="520" t="s">
        <v>284</v>
      </c>
      <c r="C48" s="520"/>
      <c r="D48" s="520"/>
      <c r="E48" s="520"/>
      <c r="F48" s="520"/>
      <c r="G48" s="56">
        <f>ABS(G31+G47)</f>
        <v>364.5</v>
      </c>
      <c r="H48" s="56">
        <f>ABS(H31+H47)</f>
        <v>653.70000000000005</v>
      </c>
      <c r="I48" s="62">
        <f>ABS(I31+I47)</f>
        <v>624.79999999999995</v>
      </c>
      <c r="J48" s="56">
        <f>ABS(J31+J47)</f>
        <v>876.9</v>
      </c>
      <c r="K48" s="56">
        <f>ABS(K31+K47)</f>
        <v>903.1</v>
      </c>
      <c r="L48" s="398"/>
      <c r="M48" s="398"/>
      <c r="N48" s="398"/>
      <c r="O48" s="398"/>
    </row>
    <row r="49" spans="1:16" ht="15.75" customHeight="1" x14ac:dyDescent="0.2">
      <c r="A49" s="51" t="s">
        <v>12</v>
      </c>
      <c r="B49" s="516" t="s">
        <v>100</v>
      </c>
      <c r="C49" s="516"/>
      <c r="D49" s="516"/>
      <c r="E49" s="516"/>
      <c r="F49" s="516"/>
      <c r="G49" s="516"/>
      <c r="H49" s="516"/>
      <c r="I49" s="516"/>
      <c r="J49" s="516"/>
      <c r="K49" s="516"/>
      <c r="L49" s="516"/>
      <c r="M49" s="516"/>
      <c r="N49" s="516"/>
      <c r="O49" s="516"/>
    </row>
    <row r="50" spans="1:16" ht="16.5" customHeight="1" x14ac:dyDescent="0.2">
      <c r="A50" s="51" t="s">
        <v>12</v>
      </c>
      <c r="B50" s="55" t="s">
        <v>7</v>
      </c>
      <c r="C50" s="57" t="s">
        <v>107</v>
      </c>
      <c r="D50" s="57"/>
      <c r="E50" s="55"/>
      <c r="F50" s="57"/>
      <c r="G50" s="57"/>
      <c r="H50" s="57"/>
      <c r="I50" s="55"/>
      <c r="J50" s="57"/>
      <c r="K50" s="57"/>
      <c r="L50" s="57"/>
      <c r="M50" s="57"/>
      <c r="N50" s="57"/>
      <c r="O50" s="57"/>
    </row>
    <row r="51" spans="1:16" ht="43.5" customHeight="1" x14ac:dyDescent="0.2">
      <c r="A51" s="447" t="s">
        <v>12</v>
      </c>
      <c r="B51" s="449" t="s">
        <v>7</v>
      </c>
      <c r="C51" s="670" t="s">
        <v>7</v>
      </c>
      <c r="D51" s="460" t="s">
        <v>308</v>
      </c>
      <c r="E51" s="403" t="s">
        <v>67</v>
      </c>
      <c r="F51" s="315" t="s">
        <v>205</v>
      </c>
      <c r="G51" s="162">
        <v>18754.5</v>
      </c>
      <c r="H51" s="162">
        <v>16691.2</v>
      </c>
      <c r="I51" s="98">
        <v>21412.1</v>
      </c>
      <c r="J51" s="162">
        <v>17506.5</v>
      </c>
      <c r="K51" s="162">
        <v>18145.7</v>
      </c>
      <c r="L51" s="357" t="s">
        <v>125</v>
      </c>
      <c r="M51" s="464">
        <v>31</v>
      </c>
      <c r="N51" s="464">
        <v>31</v>
      </c>
      <c r="O51" s="482">
        <v>31</v>
      </c>
    </row>
    <row r="52" spans="1:16" ht="2.25" customHeight="1" x14ac:dyDescent="0.2">
      <c r="A52" s="469"/>
      <c r="B52" s="463"/>
      <c r="C52" s="671"/>
      <c r="D52" s="461"/>
      <c r="E52" s="404"/>
      <c r="F52" s="484" t="s">
        <v>218</v>
      </c>
      <c r="G52" s="475">
        <v>3657.3</v>
      </c>
      <c r="H52" s="475">
        <v>3943</v>
      </c>
      <c r="I52" s="419">
        <v>3943</v>
      </c>
      <c r="J52" s="467">
        <v>4545.8</v>
      </c>
      <c r="K52" s="467">
        <v>4162.8</v>
      </c>
      <c r="L52" s="359"/>
      <c r="M52" s="465"/>
      <c r="N52" s="465"/>
      <c r="O52" s="483"/>
    </row>
    <row r="53" spans="1:16" ht="30" customHeight="1" x14ac:dyDescent="0.2">
      <c r="A53" s="469"/>
      <c r="B53" s="463"/>
      <c r="C53" s="671"/>
      <c r="D53" s="461"/>
      <c r="E53" s="404"/>
      <c r="F53" s="485"/>
      <c r="G53" s="476"/>
      <c r="H53" s="476"/>
      <c r="I53" s="487"/>
      <c r="J53" s="468"/>
      <c r="K53" s="468"/>
      <c r="L53" s="357" t="s">
        <v>126</v>
      </c>
      <c r="M53" s="663" t="s">
        <v>75</v>
      </c>
      <c r="N53" s="663" t="s">
        <v>75</v>
      </c>
      <c r="O53" s="517">
        <v>13100</v>
      </c>
    </row>
    <row r="54" spans="1:16" ht="10.5" customHeight="1" x14ac:dyDescent="0.2">
      <c r="A54" s="469"/>
      <c r="B54" s="463"/>
      <c r="C54" s="671"/>
      <c r="D54" s="461"/>
      <c r="E54" s="404"/>
      <c r="F54" s="486"/>
      <c r="G54" s="477"/>
      <c r="H54" s="477"/>
      <c r="I54" s="420"/>
      <c r="J54" s="478"/>
      <c r="K54" s="478"/>
      <c r="L54" s="359"/>
      <c r="M54" s="664"/>
      <c r="N54" s="664"/>
      <c r="O54" s="518"/>
    </row>
    <row r="55" spans="1:16" ht="19.5" customHeight="1" x14ac:dyDescent="0.2">
      <c r="A55" s="469"/>
      <c r="B55" s="463"/>
      <c r="C55" s="671"/>
      <c r="D55" s="461"/>
      <c r="E55" s="404"/>
      <c r="F55" s="473" t="s">
        <v>204</v>
      </c>
      <c r="G55" s="467">
        <v>7427</v>
      </c>
      <c r="H55" s="467">
        <v>7752.9</v>
      </c>
      <c r="I55" s="413">
        <v>8076.5</v>
      </c>
      <c r="J55" s="467">
        <v>9239.7000000000007</v>
      </c>
      <c r="K55" s="467">
        <v>9296</v>
      </c>
      <c r="L55" s="158" t="s">
        <v>29</v>
      </c>
      <c r="M55" s="136">
        <v>1</v>
      </c>
      <c r="N55" s="136">
        <v>1</v>
      </c>
      <c r="O55" s="136">
        <v>1</v>
      </c>
    </row>
    <row r="56" spans="1:16" ht="46.5" customHeight="1" x14ac:dyDescent="0.2">
      <c r="A56" s="469"/>
      <c r="B56" s="463"/>
      <c r="C56" s="671"/>
      <c r="D56" s="461"/>
      <c r="E56" s="404"/>
      <c r="F56" s="474"/>
      <c r="G56" s="468"/>
      <c r="H56" s="468"/>
      <c r="I56" s="466"/>
      <c r="J56" s="468"/>
      <c r="K56" s="468"/>
      <c r="L56" s="158" t="s">
        <v>127</v>
      </c>
      <c r="M56" s="136" t="s">
        <v>28</v>
      </c>
      <c r="N56" s="136" t="s">
        <v>28</v>
      </c>
      <c r="O56" s="136">
        <v>4000</v>
      </c>
    </row>
    <row r="57" spans="1:16" ht="69.75" customHeight="1" x14ac:dyDescent="0.2">
      <c r="A57" s="469"/>
      <c r="B57" s="463"/>
      <c r="C57" s="671"/>
      <c r="D57" s="461"/>
      <c r="E57" s="404"/>
      <c r="F57" s="474"/>
      <c r="G57" s="468"/>
      <c r="H57" s="468"/>
      <c r="I57" s="466"/>
      <c r="J57" s="468"/>
      <c r="K57" s="468"/>
      <c r="L57" s="158" t="s">
        <v>157</v>
      </c>
      <c r="M57" s="136">
        <v>320</v>
      </c>
      <c r="N57" s="136"/>
      <c r="O57" s="136"/>
      <c r="P57" s="301"/>
    </row>
    <row r="58" spans="1:16" ht="45" customHeight="1" x14ac:dyDescent="0.2">
      <c r="A58" s="469"/>
      <c r="B58" s="463"/>
      <c r="C58" s="671"/>
      <c r="D58" s="461"/>
      <c r="E58" s="404"/>
      <c r="F58" s="474"/>
      <c r="G58" s="468"/>
      <c r="H58" s="468"/>
      <c r="I58" s="466"/>
      <c r="J58" s="468"/>
      <c r="K58" s="468"/>
      <c r="L58" s="58" t="s">
        <v>13</v>
      </c>
      <c r="M58" s="100">
        <v>1</v>
      </c>
      <c r="N58" s="100">
        <v>1</v>
      </c>
      <c r="O58" s="100" t="s">
        <v>184</v>
      </c>
    </row>
    <row r="59" spans="1:16" ht="34.5" customHeight="1" x14ac:dyDescent="0.2">
      <c r="A59" s="469"/>
      <c r="B59" s="463"/>
      <c r="C59" s="671"/>
      <c r="D59" s="461"/>
      <c r="E59" s="404"/>
      <c r="F59" s="474"/>
      <c r="G59" s="468"/>
      <c r="H59" s="468"/>
      <c r="I59" s="466"/>
      <c r="J59" s="468"/>
      <c r="K59" s="468"/>
      <c r="L59" s="58" t="s">
        <v>309</v>
      </c>
      <c r="M59" s="100">
        <v>27</v>
      </c>
      <c r="N59" s="100">
        <v>27</v>
      </c>
      <c r="O59" s="100" t="s">
        <v>159</v>
      </c>
    </row>
    <row r="60" spans="1:16" ht="30.75" customHeight="1" x14ac:dyDescent="0.2">
      <c r="A60" s="469"/>
      <c r="B60" s="463"/>
      <c r="C60" s="671"/>
      <c r="D60" s="461"/>
      <c r="E60" s="404"/>
      <c r="F60" s="474"/>
      <c r="G60" s="468"/>
      <c r="H60" s="468"/>
      <c r="I60" s="466"/>
      <c r="J60" s="468"/>
      <c r="K60" s="468"/>
      <c r="L60" s="58" t="s">
        <v>310</v>
      </c>
      <c r="M60" s="100" t="s">
        <v>160</v>
      </c>
      <c r="N60" s="100"/>
      <c r="O60" s="100"/>
    </row>
    <row r="61" spans="1:16" ht="39" customHeight="1" x14ac:dyDescent="0.2">
      <c r="A61" s="469"/>
      <c r="B61" s="463"/>
      <c r="C61" s="671"/>
      <c r="D61" s="461"/>
      <c r="E61" s="404"/>
      <c r="F61" s="474"/>
      <c r="G61" s="468"/>
      <c r="H61" s="478"/>
      <c r="I61" s="466"/>
      <c r="J61" s="468"/>
      <c r="K61" s="468"/>
      <c r="L61" s="158" t="s">
        <v>311</v>
      </c>
      <c r="M61" s="329" t="s">
        <v>76</v>
      </c>
      <c r="N61" s="329" t="s">
        <v>76</v>
      </c>
      <c r="O61" s="136">
        <v>12.4</v>
      </c>
    </row>
    <row r="62" spans="1:16" ht="33" customHeight="1" x14ac:dyDescent="0.2">
      <c r="A62" s="469"/>
      <c r="B62" s="463"/>
      <c r="C62" s="671"/>
      <c r="D62" s="461"/>
      <c r="E62" s="404"/>
      <c r="F62" s="315" t="s">
        <v>204</v>
      </c>
      <c r="G62" s="129"/>
      <c r="H62" s="129">
        <v>62.7</v>
      </c>
      <c r="I62" s="312">
        <v>62.7</v>
      </c>
      <c r="J62" s="129">
        <v>64</v>
      </c>
      <c r="K62" s="129">
        <v>64</v>
      </c>
      <c r="L62" s="458" t="s">
        <v>128</v>
      </c>
      <c r="M62" s="521">
        <v>12542</v>
      </c>
      <c r="N62" s="523">
        <v>12600</v>
      </c>
      <c r="O62" s="523">
        <v>12600</v>
      </c>
    </row>
    <row r="63" spans="1:16" ht="52.9" customHeight="1" x14ac:dyDescent="0.2">
      <c r="A63" s="469"/>
      <c r="B63" s="463"/>
      <c r="C63" s="671"/>
      <c r="D63" s="461"/>
      <c r="E63" s="404"/>
      <c r="F63" s="484" t="s">
        <v>43</v>
      </c>
      <c r="G63" s="129">
        <v>60.1</v>
      </c>
      <c r="H63" s="129"/>
      <c r="I63" s="312"/>
      <c r="J63" s="129">
        <v>2</v>
      </c>
      <c r="K63" s="129">
        <v>1.5</v>
      </c>
      <c r="L63" s="459"/>
      <c r="M63" s="522"/>
      <c r="N63" s="524"/>
      <c r="O63" s="524"/>
    </row>
    <row r="64" spans="1:16" ht="30" customHeight="1" x14ac:dyDescent="0.2">
      <c r="A64" s="469"/>
      <c r="B64" s="463"/>
      <c r="C64" s="671"/>
      <c r="D64" s="461"/>
      <c r="E64" s="404"/>
      <c r="F64" s="485"/>
      <c r="G64" s="129">
        <v>14.9</v>
      </c>
      <c r="H64" s="129">
        <v>27</v>
      </c>
      <c r="I64" s="312">
        <v>27</v>
      </c>
      <c r="J64" s="129"/>
      <c r="K64" s="129"/>
      <c r="L64" s="316" t="s">
        <v>312</v>
      </c>
      <c r="M64" s="193" t="s">
        <v>184</v>
      </c>
      <c r="N64" s="330"/>
      <c r="O64" s="330"/>
    </row>
    <row r="65" spans="1:17" ht="30" customHeight="1" x14ac:dyDescent="0.2">
      <c r="A65" s="469"/>
      <c r="B65" s="463"/>
      <c r="C65" s="671"/>
      <c r="D65" s="461"/>
      <c r="E65" s="404"/>
      <c r="F65" s="486"/>
      <c r="G65" s="129">
        <f>65+26.3</f>
        <v>91.3</v>
      </c>
      <c r="H65" s="129"/>
      <c r="I65" s="312"/>
      <c r="J65" s="129"/>
      <c r="K65" s="129"/>
      <c r="L65" s="158"/>
      <c r="M65" s="158"/>
      <c r="N65" s="158"/>
      <c r="O65" s="330"/>
    </row>
    <row r="66" spans="1:17" s="86" customFormat="1" ht="34.5" customHeight="1" x14ac:dyDescent="0.2">
      <c r="A66" s="469"/>
      <c r="B66" s="463"/>
      <c r="C66" s="671"/>
      <c r="D66" s="461"/>
      <c r="E66" s="404"/>
      <c r="F66" s="308" t="s">
        <v>208</v>
      </c>
      <c r="G66" s="129">
        <v>1122.3</v>
      </c>
      <c r="H66" s="129">
        <v>1068</v>
      </c>
      <c r="I66" s="98">
        <v>1180.2</v>
      </c>
      <c r="J66" s="129">
        <v>1137.9000000000001</v>
      </c>
      <c r="K66" s="129">
        <v>1177.3</v>
      </c>
      <c r="L66" s="331" t="s">
        <v>126</v>
      </c>
      <c r="M66" s="332" t="s">
        <v>175</v>
      </c>
      <c r="N66" s="333" t="s">
        <v>175</v>
      </c>
      <c r="O66" s="333" t="s">
        <v>175</v>
      </c>
      <c r="P66" s="339"/>
      <c r="Q66" s="340"/>
    </row>
    <row r="67" spans="1:17" s="86" customFormat="1" ht="30" customHeight="1" x14ac:dyDescent="0.2">
      <c r="A67" s="469"/>
      <c r="B67" s="463"/>
      <c r="C67" s="671"/>
      <c r="D67" s="461"/>
      <c r="E67" s="404"/>
      <c r="F67" s="315" t="s">
        <v>43</v>
      </c>
      <c r="G67" s="129">
        <v>144.4</v>
      </c>
      <c r="H67" s="129">
        <v>121</v>
      </c>
      <c r="I67" s="312">
        <v>141</v>
      </c>
      <c r="J67" s="129"/>
      <c r="K67" s="129"/>
      <c r="L67" s="357" t="s">
        <v>176</v>
      </c>
      <c r="M67" s="488" t="s">
        <v>194</v>
      </c>
      <c r="N67" s="488" t="s">
        <v>194</v>
      </c>
      <c r="O67" s="488" t="s">
        <v>194</v>
      </c>
    </row>
    <row r="68" spans="1:17" s="86" customFormat="1" ht="30" customHeight="1" x14ac:dyDescent="0.2">
      <c r="A68" s="469"/>
      <c r="B68" s="463"/>
      <c r="C68" s="671"/>
      <c r="D68" s="461"/>
      <c r="E68" s="404"/>
      <c r="F68" s="315" t="s">
        <v>209</v>
      </c>
      <c r="G68" s="129"/>
      <c r="H68" s="129"/>
      <c r="I68" s="312"/>
      <c r="J68" s="129">
        <v>280</v>
      </c>
      <c r="K68" s="129">
        <v>192.6</v>
      </c>
      <c r="L68" s="358"/>
      <c r="M68" s="489"/>
      <c r="N68" s="489"/>
      <c r="O68" s="489"/>
    </row>
    <row r="69" spans="1:17" s="86" customFormat="1" ht="30" customHeight="1" x14ac:dyDescent="0.2">
      <c r="A69" s="469"/>
      <c r="B69" s="463"/>
      <c r="C69" s="671"/>
      <c r="D69" s="461"/>
      <c r="E69" s="404"/>
      <c r="F69" s="315" t="s">
        <v>210</v>
      </c>
      <c r="G69" s="129"/>
      <c r="H69" s="129"/>
      <c r="I69" s="312"/>
      <c r="J69" s="129">
        <v>212.3</v>
      </c>
      <c r="K69" s="129">
        <v>181.6</v>
      </c>
      <c r="L69" s="358"/>
      <c r="M69" s="489"/>
      <c r="N69" s="489"/>
      <c r="O69" s="489"/>
    </row>
    <row r="70" spans="1:17" s="86" customFormat="1" ht="30" customHeight="1" x14ac:dyDescent="0.2">
      <c r="A70" s="469"/>
      <c r="B70" s="463"/>
      <c r="C70" s="671"/>
      <c r="D70" s="461"/>
      <c r="E70" s="404"/>
      <c r="F70" s="315" t="s">
        <v>211</v>
      </c>
      <c r="G70" s="129"/>
      <c r="H70" s="129"/>
      <c r="I70" s="312"/>
      <c r="J70" s="129">
        <v>983.7</v>
      </c>
      <c r="K70" s="129">
        <v>352.7</v>
      </c>
      <c r="L70" s="359"/>
      <c r="M70" s="490"/>
      <c r="N70" s="490"/>
      <c r="O70" s="490"/>
    </row>
    <row r="71" spans="1:17" ht="27" customHeight="1" x14ac:dyDescent="0.25">
      <c r="A71" s="448"/>
      <c r="B71" s="450"/>
      <c r="C71" s="672"/>
      <c r="D71" s="462"/>
      <c r="E71" s="405"/>
      <c r="F71" s="244" t="s">
        <v>10</v>
      </c>
      <c r="G71" s="245">
        <f>SUM(G51:G70)</f>
        <v>31271.8</v>
      </c>
      <c r="H71" s="245">
        <f>SUM(H51:H70)</f>
        <v>29665.8</v>
      </c>
      <c r="I71" s="245">
        <f t="shared" ref="I71:K71" si="6">SUM(I51:I70)</f>
        <v>34842.499999999993</v>
      </c>
      <c r="J71" s="245">
        <f t="shared" si="6"/>
        <v>33971.9</v>
      </c>
      <c r="K71" s="245">
        <f t="shared" si="6"/>
        <v>33574.199999999997</v>
      </c>
      <c r="L71" s="479"/>
      <c r="M71" s="480"/>
      <c r="N71" s="480"/>
      <c r="O71" s="481"/>
    </row>
    <row r="72" spans="1:17" ht="53.25" customHeight="1" x14ac:dyDescent="0.2">
      <c r="A72" s="665" t="s">
        <v>12</v>
      </c>
      <c r="B72" s="449" t="s">
        <v>7</v>
      </c>
      <c r="C72" s="505" t="s">
        <v>12</v>
      </c>
      <c r="D72" s="39" t="s">
        <v>168</v>
      </c>
      <c r="E72" s="403" t="s">
        <v>69</v>
      </c>
      <c r="F72" s="423" t="s">
        <v>205</v>
      </c>
      <c r="G72" s="184"/>
      <c r="H72" s="184">
        <v>2260</v>
      </c>
      <c r="I72" s="256"/>
      <c r="J72" s="106">
        <v>2127.5</v>
      </c>
      <c r="K72" s="106">
        <v>2233.9</v>
      </c>
      <c r="L72" s="115" t="s">
        <v>147</v>
      </c>
      <c r="M72" s="149">
        <v>164</v>
      </c>
      <c r="N72" s="149">
        <v>132</v>
      </c>
      <c r="O72" s="149">
        <v>132</v>
      </c>
    </row>
    <row r="73" spans="1:17" ht="35.25" customHeight="1" x14ac:dyDescent="0.25">
      <c r="A73" s="666"/>
      <c r="B73" s="463"/>
      <c r="C73" s="453"/>
      <c r="D73" s="327" t="s">
        <v>164</v>
      </c>
      <c r="E73" s="404"/>
      <c r="F73" s="668"/>
      <c r="G73" s="184"/>
      <c r="H73" s="184">
        <v>2666.4</v>
      </c>
      <c r="I73" s="256"/>
      <c r="J73" s="106">
        <v>1950.7</v>
      </c>
      <c r="K73" s="106">
        <v>2048.1999999999998</v>
      </c>
      <c r="L73" s="76" t="s">
        <v>148</v>
      </c>
      <c r="M73" s="149">
        <v>160</v>
      </c>
      <c r="N73" s="149">
        <v>165</v>
      </c>
      <c r="O73" s="149">
        <v>170</v>
      </c>
    </row>
    <row r="74" spans="1:17" ht="44.25" customHeight="1" x14ac:dyDescent="0.2">
      <c r="A74" s="666"/>
      <c r="B74" s="463"/>
      <c r="C74" s="453"/>
      <c r="D74" s="158" t="s">
        <v>303</v>
      </c>
      <c r="E74" s="405"/>
      <c r="F74" s="668"/>
      <c r="G74" s="106">
        <f>42.8+22</f>
        <v>64.8</v>
      </c>
      <c r="H74" s="106">
        <v>22.5</v>
      </c>
      <c r="I74" s="312">
        <v>38</v>
      </c>
      <c r="J74" s="309">
        <v>22.9</v>
      </c>
      <c r="K74" s="309">
        <v>22.9</v>
      </c>
      <c r="L74" s="38" t="s">
        <v>129</v>
      </c>
      <c r="M74" s="310">
        <v>800</v>
      </c>
      <c r="N74" s="310">
        <v>800</v>
      </c>
      <c r="O74" s="310">
        <v>800</v>
      </c>
    </row>
    <row r="75" spans="1:17" ht="25.5" customHeight="1" x14ac:dyDescent="0.2">
      <c r="A75" s="666"/>
      <c r="B75" s="463"/>
      <c r="C75" s="453"/>
      <c r="D75" s="400" t="s">
        <v>304</v>
      </c>
      <c r="E75" s="403" t="s">
        <v>70</v>
      </c>
      <c r="F75" s="668"/>
      <c r="G75" s="492"/>
      <c r="H75" s="492">
        <v>514.6</v>
      </c>
      <c r="I75" s="413"/>
      <c r="J75" s="417">
        <v>423</v>
      </c>
      <c r="K75" s="417">
        <v>444.2</v>
      </c>
      <c r="L75" s="421" t="s">
        <v>130</v>
      </c>
      <c r="M75" s="60">
        <v>36</v>
      </c>
      <c r="N75" s="60">
        <v>36</v>
      </c>
      <c r="O75" s="60">
        <v>36</v>
      </c>
    </row>
    <row r="76" spans="1:17" ht="15" customHeight="1" x14ac:dyDescent="0.2">
      <c r="A76" s="666"/>
      <c r="B76" s="463"/>
      <c r="C76" s="453"/>
      <c r="D76" s="401"/>
      <c r="E76" s="404"/>
      <c r="F76" s="668"/>
      <c r="G76" s="493"/>
      <c r="H76" s="493"/>
      <c r="I76" s="466"/>
      <c r="J76" s="515"/>
      <c r="K76" s="515"/>
      <c r="L76" s="421"/>
      <c r="M76" s="60">
        <v>34</v>
      </c>
      <c r="N76" s="60">
        <v>34</v>
      </c>
      <c r="O76" s="60">
        <v>34</v>
      </c>
    </row>
    <row r="77" spans="1:17" ht="49.5" customHeight="1" x14ac:dyDescent="0.2">
      <c r="A77" s="666"/>
      <c r="B77" s="463"/>
      <c r="C77" s="453"/>
      <c r="D77" s="402"/>
      <c r="E77" s="405"/>
      <c r="F77" s="668"/>
      <c r="G77" s="494"/>
      <c r="H77" s="494"/>
      <c r="I77" s="414"/>
      <c r="J77" s="418"/>
      <c r="K77" s="418"/>
      <c r="L77" s="314" t="s">
        <v>305</v>
      </c>
      <c r="M77" s="60">
        <v>32</v>
      </c>
      <c r="N77" s="60">
        <v>32</v>
      </c>
      <c r="O77" s="60">
        <v>32</v>
      </c>
    </row>
    <row r="78" spans="1:17" ht="45.75" customHeight="1" x14ac:dyDescent="0.2">
      <c r="A78" s="666"/>
      <c r="B78" s="463"/>
      <c r="C78" s="453"/>
      <c r="D78" s="158" t="s">
        <v>306</v>
      </c>
      <c r="E78" s="415" t="s">
        <v>67</v>
      </c>
      <c r="F78" s="424"/>
      <c r="G78" s="106">
        <v>48</v>
      </c>
      <c r="H78" s="106">
        <v>233.5</v>
      </c>
      <c r="I78" s="98">
        <v>233.5</v>
      </c>
      <c r="J78" s="309">
        <v>232.2</v>
      </c>
      <c r="K78" s="309">
        <v>232.2</v>
      </c>
      <c r="L78" s="38" t="s">
        <v>131</v>
      </c>
      <c r="M78" s="310">
        <v>15</v>
      </c>
      <c r="N78" s="310">
        <v>15</v>
      </c>
      <c r="O78" s="310">
        <v>15</v>
      </c>
    </row>
    <row r="79" spans="1:17" ht="45.75" customHeight="1" x14ac:dyDescent="0.2">
      <c r="A79" s="666"/>
      <c r="B79" s="463"/>
      <c r="C79" s="453"/>
      <c r="D79" s="400" t="s">
        <v>150</v>
      </c>
      <c r="E79" s="415"/>
      <c r="F79" s="307" t="s">
        <v>204</v>
      </c>
      <c r="G79" s="162"/>
      <c r="H79" s="162"/>
      <c r="I79" s="98"/>
      <c r="J79" s="309">
        <v>229</v>
      </c>
      <c r="K79" s="309">
        <v>240</v>
      </c>
      <c r="L79" s="39" t="s">
        <v>149</v>
      </c>
      <c r="M79" s="123"/>
      <c r="N79" s="123">
        <v>32</v>
      </c>
      <c r="O79" s="123">
        <v>32</v>
      </c>
    </row>
    <row r="80" spans="1:17" ht="23.25" customHeight="1" x14ac:dyDescent="0.25">
      <c r="A80" s="667"/>
      <c r="B80" s="450"/>
      <c r="C80" s="454"/>
      <c r="D80" s="402"/>
      <c r="E80" s="415"/>
      <c r="F80" s="244" t="s">
        <v>276</v>
      </c>
      <c r="G80" s="245">
        <f>SUM(G72:G79)</f>
        <v>112.8</v>
      </c>
      <c r="H80" s="245">
        <f>SUM(H72:H79)</f>
        <v>5697</v>
      </c>
      <c r="I80" s="245">
        <f t="shared" ref="I80:K80" si="7">SUM(I72:I79)</f>
        <v>271.5</v>
      </c>
      <c r="J80" s="245">
        <f t="shared" si="7"/>
        <v>4985.2999999999993</v>
      </c>
      <c r="K80" s="245">
        <f t="shared" si="7"/>
        <v>5221.3999999999996</v>
      </c>
      <c r="L80" s="669"/>
      <c r="M80" s="669"/>
      <c r="N80" s="669"/>
      <c r="O80" s="669"/>
      <c r="Q80" s="86"/>
    </row>
    <row r="81" spans="1:15" ht="47.25" x14ac:dyDescent="0.2">
      <c r="A81" s="472" t="s">
        <v>12</v>
      </c>
      <c r="B81" s="496" t="s">
        <v>7</v>
      </c>
      <c r="C81" s="491" t="s">
        <v>15</v>
      </c>
      <c r="D81" s="527" t="s">
        <v>16</v>
      </c>
      <c r="E81" s="415" t="s">
        <v>67</v>
      </c>
      <c r="F81" s="308" t="s">
        <v>204</v>
      </c>
      <c r="G81" s="129">
        <v>80.5</v>
      </c>
      <c r="H81" s="129">
        <v>80</v>
      </c>
      <c r="I81" s="312">
        <v>80</v>
      </c>
      <c r="J81" s="309">
        <v>80</v>
      </c>
      <c r="K81" s="309">
        <v>80</v>
      </c>
      <c r="L81" s="328" t="s">
        <v>307</v>
      </c>
      <c r="M81" s="174">
        <v>700</v>
      </c>
      <c r="N81" s="174">
        <v>700</v>
      </c>
      <c r="O81" s="311">
        <v>700</v>
      </c>
    </row>
    <row r="82" spans="1:15" ht="22.5" customHeight="1" x14ac:dyDescent="0.2">
      <c r="A82" s="472"/>
      <c r="B82" s="496"/>
      <c r="C82" s="491"/>
      <c r="D82" s="528"/>
      <c r="E82" s="495"/>
      <c r="F82" s="244" t="s">
        <v>276</v>
      </c>
      <c r="G82" s="245">
        <f t="shared" ref="G82:K82" si="8">SUM(G81)</f>
        <v>80.5</v>
      </c>
      <c r="H82" s="245">
        <f t="shared" si="8"/>
        <v>80</v>
      </c>
      <c r="I82" s="245">
        <f t="shared" si="8"/>
        <v>80</v>
      </c>
      <c r="J82" s="245">
        <f t="shared" si="8"/>
        <v>80</v>
      </c>
      <c r="K82" s="245">
        <f t="shared" si="8"/>
        <v>80</v>
      </c>
      <c r="L82" s="366"/>
      <c r="M82" s="366"/>
      <c r="N82" s="366"/>
      <c r="O82" s="366"/>
    </row>
    <row r="83" spans="1:15" ht="77.25" customHeight="1" x14ac:dyDescent="0.2">
      <c r="A83" s="472" t="s">
        <v>12</v>
      </c>
      <c r="B83" s="496" t="s">
        <v>7</v>
      </c>
      <c r="C83" s="525" t="s">
        <v>44</v>
      </c>
      <c r="D83" s="460" t="s">
        <v>302</v>
      </c>
      <c r="E83" s="403" t="s">
        <v>67</v>
      </c>
      <c r="F83" s="273" t="s">
        <v>205</v>
      </c>
      <c r="G83" s="126">
        <v>951</v>
      </c>
      <c r="H83" s="222">
        <v>867.2</v>
      </c>
      <c r="I83" s="98">
        <v>1020.4</v>
      </c>
      <c r="J83" s="121">
        <v>968.1</v>
      </c>
      <c r="K83" s="121">
        <v>1016.5</v>
      </c>
      <c r="L83" s="158" t="s">
        <v>132</v>
      </c>
      <c r="M83" s="186">
        <v>3</v>
      </c>
      <c r="N83" s="186">
        <v>3</v>
      </c>
      <c r="O83" s="186">
        <v>3</v>
      </c>
    </row>
    <row r="84" spans="1:15" ht="54.75" customHeight="1" x14ac:dyDescent="0.2">
      <c r="A84" s="472"/>
      <c r="B84" s="496"/>
      <c r="C84" s="525"/>
      <c r="D84" s="461"/>
      <c r="E84" s="404"/>
      <c r="F84" s="435" t="s">
        <v>204</v>
      </c>
      <c r="G84" s="389">
        <v>206.8</v>
      </c>
      <c r="H84" s="389">
        <v>280.60000000000002</v>
      </c>
      <c r="I84" s="419">
        <v>290.7</v>
      </c>
      <c r="J84" s="427">
        <v>265</v>
      </c>
      <c r="K84" s="427">
        <v>278.89999999999998</v>
      </c>
      <c r="L84" s="188" t="s">
        <v>277</v>
      </c>
      <c r="M84" s="189">
        <v>1</v>
      </c>
      <c r="N84" s="189">
        <v>1</v>
      </c>
      <c r="O84" s="189">
        <v>1</v>
      </c>
    </row>
    <row r="85" spans="1:15" ht="48.75" customHeight="1" x14ac:dyDescent="0.2">
      <c r="A85" s="472"/>
      <c r="B85" s="496"/>
      <c r="C85" s="525"/>
      <c r="D85" s="461"/>
      <c r="E85" s="404"/>
      <c r="F85" s="436"/>
      <c r="G85" s="390"/>
      <c r="H85" s="390"/>
      <c r="I85" s="420"/>
      <c r="J85" s="428"/>
      <c r="K85" s="428"/>
      <c r="L85" s="187" t="s">
        <v>187</v>
      </c>
      <c r="M85" s="33">
        <v>1</v>
      </c>
      <c r="N85" s="33"/>
      <c r="O85" s="155"/>
    </row>
    <row r="86" spans="1:15" ht="23.25" customHeight="1" x14ac:dyDescent="0.2">
      <c r="A86" s="472"/>
      <c r="B86" s="496"/>
      <c r="C86" s="525"/>
      <c r="D86" s="461"/>
      <c r="E86" s="404"/>
      <c r="F86" s="274" t="s">
        <v>43</v>
      </c>
      <c r="G86" s="176">
        <v>2.9</v>
      </c>
      <c r="H86" s="220"/>
      <c r="I86" s="257"/>
      <c r="J86" s="177"/>
      <c r="K86" s="177"/>
      <c r="L86" s="443"/>
      <c r="M86" s="444"/>
      <c r="N86" s="444"/>
      <c r="O86" s="445"/>
    </row>
    <row r="87" spans="1:15" ht="30" customHeight="1" x14ac:dyDescent="0.2">
      <c r="A87" s="472"/>
      <c r="B87" s="496"/>
      <c r="C87" s="525"/>
      <c r="D87" s="462"/>
      <c r="E87" s="405"/>
      <c r="F87" s="244" t="s">
        <v>276</v>
      </c>
      <c r="G87" s="243">
        <f>SUM(G83:G86)</f>
        <v>1160.7</v>
      </c>
      <c r="H87" s="243">
        <f>SUM(H83:H86)</f>
        <v>1147.8000000000002</v>
      </c>
      <c r="I87" s="245">
        <f>SUM(I83:I84)</f>
        <v>1311.1</v>
      </c>
      <c r="J87" s="243">
        <f>SUM(J83:J84)</f>
        <v>1233.0999999999999</v>
      </c>
      <c r="K87" s="243">
        <f>SUM(K83:K84)</f>
        <v>1295.4000000000001</v>
      </c>
      <c r="L87" s="526"/>
      <c r="M87" s="526"/>
      <c r="N87" s="526"/>
      <c r="O87" s="526"/>
    </row>
    <row r="88" spans="1:15" ht="24" customHeight="1" x14ac:dyDescent="0.2">
      <c r="A88" s="447" t="s">
        <v>12</v>
      </c>
      <c r="B88" s="449" t="s">
        <v>7</v>
      </c>
      <c r="C88" s="435" t="s">
        <v>250</v>
      </c>
      <c r="D88" s="451" t="s">
        <v>251</v>
      </c>
      <c r="E88" s="403" t="s">
        <v>52</v>
      </c>
      <c r="F88" s="239" t="s">
        <v>248</v>
      </c>
      <c r="G88" s="121">
        <v>11.1</v>
      </c>
      <c r="H88" s="121">
        <v>6</v>
      </c>
      <c r="I88" s="66"/>
      <c r="J88" s="121"/>
      <c r="K88" s="121"/>
      <c r="L88" s="440"/>
      <c r="M88" s="441"/>
      <c r="N88" s="441"/>
      <c r="O88" s="442"/>
    </row>
    <row r="89" spans="1:15" ht="30.75" customHeight="1" x14ac:dyDescent="0.2">
      <c r="A89" s="448"/>
      <c r="B89" s="450"/>
      <c r="C89" s="436"/>
      <c r="D89" s="452"/>
      <c r="E89" s="405"/>
      <c r="F89" s="244" t="s">
        <v>276</v>
      </c>
      <c r="G89" s="243">
        <f>G88</f>
        <v>11.1</v>
      </c>
      <c r="H89" s="243">
        <f t="shared" ref="H89:K89" si="9">H88</f>
        <v>6</v>
      </c>
      <c r="I89" s="245">
        <f t="shared" si="9"/>
        <v>0</v>
      </c>
      <c r="J89" s="243">
        <f t="shared" si="9"/>
        <v>0</v>
      </c>
      <c r="K89" s="243">
        <f t="shared" si="9"/>
        <v>0</v>
      </c>
      <c r="L89" s="350"/>
      <c r="M89" s="351"/>
      <c r="N89" s="351"/>
      <c r="O89" s="352"/>
    </row>
    <row r="90" spans="1:15" s="86" customFormat="1" ht="30.75" customHeight="1" x14ac:dyDescent="0.2">
      <c r="A90" s="472" t="s">
        <v>12</v>
      </c>
      <c r="B90" s="496" t="s">
        <v>7</v>
      </c>
      <c r="C90" s="432" t="s">
        <v>24</v>
      </c>
      <c r="D90" s="554" t="s">
        <v>174</v>
      </c>
      <c r="E90" s="403" t="s">
        <v>52</v>
      </c>
      <c r="F90" s="239" t="s">
        <v>204</v>
      </c>
      <c r="G90" s="43"/>
      <c r="H90" s="43">
        <v>53.9</v>
      </c>
      <c r="I90" s="66">
        <v>53.9</v>
      </c>
      <c r="J90" s="43"/>
      <c r="K90" s="43"/>
      <c r="L90" s="673" t="s">
        <v>185</v>
      </c>
      <c r="M90" s="675" t="s">
        <v>186</v>
      </c>
      <c r="N90" s="677"/>
      <c r="O90" s="677"/>
    </row>
    <row r="91" spans="1:15" s="86" customFormat="1" ht="24.75" customHeight="1" x14ac:dyDescent="0.2">
      <c r="A91" s="472"/>
      <c r="B91" s="496"/>
      <c r="C91" s="432"/>
      <c r="D91" s="554"/>
      <c r="E91" s="404"/>
      <c r="F91" s="239" t="s">
        <v>219</v>
      </c>
      <c r="G91" s="43"/>
      <c r="H91" s="106">
        <v>305.2</v>
      </c>
      <c r="I91" s="66">
        <v>305.2</v>
      </c>
      <c r="J91" s="43"/>
      <c r="K91" s="43"/>
      <c r="L91" s="674"/>
      <c r="M91" s="676"/>
      <c r="N91" s="678"/>
      <c r="O91" s="678"/>
    </row>
    <row r="92" spans="1:15" s="86" customFormat="1" ht="33.75" customHeight="1" x14ac:dyDescent="0.2">
      <c r="A92" s="472"/>
      <c r="B92" s="496"/>
      <c r="C92" s="432"/>
      <c r="D92" s="554"/>
      <c r="E92" s="405"/>
      <c r="F92" s="244" t="s">
        <v>10</v>
      </c>
      <c r="G92" s="245">
        <f>SUM(G90:G91)</f>
        <v>0</v>
      </c>
      <c r="H92" s="245">
        <f>SUM(H90:H91)</f>
        <v>359.09999999999997</v>
      </c>
      <c r="I92" s="245">
        <f t="shared" ref="I92:K92" si="10">SUM(I90:I91)</f>
        <v>359.09999999999997</v>
      </c>
      <c r="J92" s="245">
        <f t="shared" si="10"/>
        <v>0</v>
      </c>
      <c r="K92" s="245">
        <f t="shared" si="10"/>
        <v>0</v>
      </c>
      <c r="L92" s="437"/>
      <c r="M92" s="438"/>
      <c r="N92" s="438"/>
      <c r="O92" s="439"/>
    </row>
    <row r="93" spans="1:15" s="86" customFormat="1" ht="24" customHeight="1" x14ac:dyDescent="0.2">
      <c r="A93" s="447" t="s">
        <v>12</v>
      </c>
      <c r="B93" s="449" t="s">
        <v>7</v>
      </c>
      <c r="C93" s="473" t="s">
        <v>198</v>
      </c>
      <c r="D93" s="357" t="s">
        <v>172</v>
      </c>
      <c r="E93" s="403" t="s">
        <v>52</v>
      </c>
      <c r="F93" s="249" t="s">
        <v>209</v>
      </c>
      <c r="G93" s="129">
        <f>7.5+52.4</f>
        <v>59.9</v>
      </c>
      <c r="H93" s="129">
        <v>85.8</v>
      </c>
      <c r="I93" s="200">
        <v>10.7</v>
      </c>
      <c r="J93" s="184"/>
      <c r="K93" s="184"/>
      <c r="L93" s="357" t="s">
        <v>173</v>
      </c>
      <c r="M93" s="425">
        <v>17</v>
      </c>
      <c r="N93" s="425"/>
      <c r="O93" s="425"/>
    </row>
    <row r="94" spans="1:15" s="86" customFormat="1" ht="15.75" customHeight="1" x14ac:dyDescent="0.2">
      <c r="A94" s="469"/>
      <c r="B94" s="463"/>
      <c r="C94" s="474"/>
      <c r="D94" s="513"/>
      <c r="E94" s="404"/>
      <c r="F94" s="249" t="s">
        <v>210</v>
      </c>
      <c r="G94" s="129"/>
      <c r="H94" s="129"/>
      <c r="I94" s="200">
        <v>75.099999999999994</v>
      </c>
      <c r="J94" s="184"/>
      <c r="K94" s="184"/>
      <c r="L94" s="359"/>
      <c r="M94" s="426"/>
      <c r="N94" s="426"/>
      <c r="O94" s="426"/>
    </row>
    <row r="95" spans="1:15" s="86" customFormat="1" ht="27.75" customHeight="1" x14ac:dyDescent="0.2">
      <c r="A95" s="448"/>
      <c r="B95" s="450"/>
      <c r="C95" s="545"/>
      <c r="D95" s="514"/>
      <c r="E95" s="405"/>
      <c r="F95" s="244" t="s">
        <v>10</v>
      </c>
      <c r="G95" s="245">
        <f>SUM(G93:G94)</f>
        <v>59.9</v>
      </c>
      <c r="H95" s="245">
        <f>SUM(H93:H94)</f>
        <v>85.8</v>
      </c>
      <c r="I95" s="245">
        <f t="shared" ref="I95:K95" si="11">SUM(I93:I94)</f>
        <v>85.8</v>
      </c>
      <c r="J95" s="245">
        <f t="shared" si="11"/>
        <v>0</v>
      </c>
      <c r="K95" s="245">
        <f t="shared" si="11"/>
        <v>0</v>
      </c>
      <c r="L95" s="437"/>
      <c r="M95" s="438"/>
      <c r="N95" s="438"/>
      <c r="O95" s="439"/>
    </row>
    <row r="96" spans="1:15" s="86" customFormat="1" ht="24" customHeight="1" x14ac:dyDescent="0.2">
      <c r="A96" s="447" t="s">
        <v>12</v>
      </c>
      <c r="B96" s="449" t="s">
        <v>7</v>
      </c>
      <c r="C96" s="473" t="s">
        <v>25</v>
      </c>
      <c r="D96" s="357" t="s">
        <v>224</v>
      </c>
      <c r="E96" s="403" t="s">
        <v>52</v>
      </c>
      <c r="F96" s="308" t="s">
        <v>204</v>
      </c>
      <c r="G96" s="129"/>
      <c r="H96" s="129"/>
      <c r="I96" s="200"/>
      <c r="J96" s="106">
        <v>22.2</v>
      </c>
      <c r="K96" s="184"/>
      <c r="L96" s="357" t="s">
        <v>225</v>
      </c>
      <c r="M96" s="425">
        <v>69</v>
      </c>
      <c r="N96" s="425">
        <v>69</v>
      </c>
      <c r="O96" s="425"/>
    </row>
    <row r="97" spans="1:17" s="86" customFormat="1" ht="17.25" customHeight="1" x14ac:dyDescent="0.2">
      <c r="A97" s="469"/>
      <c r="B97" s="463"/>
      <c r="C97" s="474"/>
      <c r="D97" s="513"/>
      <c r="E97" s="404"/>
      <c r="F97" s="308" t="s">
        <v>219</v>
      </c>
      <c r="G97" s="129"/>
      <c r="H97" s="129"/>
      <c r="I97" s="200">
        <v>44.6</v>
      </c>
      <c r="J97" s="106">
        <v>59.32</v>
      </c>
      <c r="K97" s="184"/>
      <c r="L97" s="359"/>
      <c r="M97" s="426"/>
      <c r="N97" s="426"/>
      <c r="O97" s="426"/>
    </row>
    <row r="98" spans="1:17" s="86" customFormat="1" ht="27.75" customHeight="1" x14ac:dyDescent="0.2">
      <c r="A98" s="448"/>
      <c r="B98" s="450"/>
      <c r="C98" s="545"/>
      <c r="D98" s="514"/>
      <c r="E98" s="405"/>
      <c r="F98" s="244" t="s">
        <v>276</v>
      </c>
      <c r="G98" s="245">
        <f>SUM(G96:G97)</f>
        <v>0</v>
      </c>
      <c r="H98" s="245">
        <f>SUM(H96:H97)</f>
        <v>0</v>
      </c>
      <c r="I98" s="245">
        <f t="shared" ref="I98:K98" si="12">SUM(I96:I97)</f>
        <v>44.6</v>
      </c>
      <c r="J98" s="245">
        <f t="shared" si="12"/>
        <v>81.52</v>
      </c>
      <c r="K98" s="245">
        <f t="shared" si="12"/>
        <v>0</v>
      </c>
      <c r="L98" s="437"/>
      <c r="M98" s="438"/>
      <c r="N98" s="438"/>
      <c r="O98" s="439"/>
    </row>
    <row r="99" spans="1:17" s="86" customFormat="1" x14ac:dyDescent="0.25">
      <c r="A99" s="95" t="s">
        <v>12</v>
      </c>
      <c r="B99" s="53" t="s">
        <v>7</v>
      </c>
      <c r="C99" s="53"/>
      <c r="D99" s="396" t="s">
        <v>283</v>
      </c>
      <c r="E99" s="396"/>
      <c r="F99" s="396"/>
      <c r="G99" s="61">
        <f>ABS(G71+G80+G82+G87+G89+G92+G95+G98)</f>
        <v>32696.799999999999</v>
      </c>
      <c r="H99" s="61">
        <f t="shared" ref="H99:K99" si="13">ABS(H71+H80+H82+H87+H89+H92+H95+H98)</f>
        <v>37041.500000000007</v>
      </c>
      <c r="I99" s="61">
        <f t="shared" si="13"/>
        <v>36994.599999999991</v>
      </c>
      <c r="J99" s="61">
        <f t="shared" si="13"/>
        <v>40351.819999999992</v>
      </c>
      <c r="K99" s="61">
        <f t="shared" si="13"/>
        <v>40171</v>
      </c>
      <c r="L99" s="416"/>
      <c r="M99" s="416"/>
      <c r="N99" s="416"/>
      <c r="O99" s="416"/>
    </row>
    <row r="100" spans="1:17" s="86" customFormat="1" x14ac:dyDescent="0.25">
      <c r="A100" s="95" t="s">
        <v>12</v>
      </c>
      <c r="B100" s="397" t="s">
        <v>284</v>
      </c>
      <c r="C100" s="397"/>
      <c r="D100" s="397"/>
      <c r="E100" s="397"/>
      <c r="F100" s="397"/>
      <c r="G100" s="62">
        <f t="shared" ref="G100:K100" si="14">SUM(G99)</f>
        <v>32696.799999999999</v>
      </c>
      <c r="H100" s="62">
        <f t="shared" si="14"/>
        <v>37041.500000000007</v>
      </c>
      <c r="I100" s="62">
        <f t="shared" si="14"/>
        <v>36994.599999999991</v>
      </c>
      <c r="J100" s="62">
        <f t="shared" si="14"/>
        <v>40351.819999999992</v>
      </c>
      <c r="K100" s="62">
        <f t="shared" si="14"/>
        <v>40171</v>
      </c>
      <c r="L100" s="398"/>
      <c r="M100" s="398"/>
      <c r="N100" s="398"/>
      <c r="O100" s="398"/>
    </row>
    <row r="101" spans="1:17" x14ac:dyDescent="0.2">
      <c r="A101" s="95" t="s">
        <v>15</v>
      </c>
      <c r="B101" s="399" t="s">
        <v>84</v>
      </c>
      <c r="C101" s="399"/>
      <c r="D101" s="399"/>
      <c r="E101" s="399"/>
      <c r="F101" s="399"/>
      <c r="G101" s="399"/>
      <c r="H101" s="399"/>
      <c r="I101" s="399"/>
      <c r="J101" s="399"/>
      <c r="K101" s="399"/>
      <c r="L101" s="399"/>
      <c r="M101" s="399"/>
      <c r="N101" s="399"/>
      <c r="O101" s="399"/>
    </row>
    <row r="102" spans="1:17" x14ac:dyDescent="0.2">
      <c r="A102" s="95" t="s">
        <v>15</v>
      </c>
      <c r="B102" s="52" t="s">
        <v>7</v>
      </c>
      <c r="C102" s="546" t="s">
        <v>101</v>
      </c>
      <c r="D102" s="546"/>
      <c r="E102" s="546"/>
      <c r="F102" s="546"/>
      <c r="G102" s="546"/>
      <c r="H102" s="546"/>
      <c r="I102" s="546"/>
      <c r="J102" s="546"/>
      <c r="K102" s="546"/>
      <c r="L102" s="546"/>
      <c r="M102" s="546"/>
      <c r="N102" s="546"/>
      <c r="O102" s="546"/>
    </row>
    <row r="103" spans="1:17" ht="36" customHeight="1" x14ac:dyDescent="0.2">
      <c r="A103" s="472" t="s">
        <v>15</v>
      </c>
      <c r="B103" s="496" t="s">
        <v>7</v>
      </c>
      <c r="C103" s="547" t="s">
        <v>7</v>
      </c>
      <c r="D103" s="400" t="s">
        <v>108</v>
      </c>
      <c r="E103" s="403" t="s">
        <v>52</v>
      </c>
      <c r="F103" s="423" t="s">
        <v>205</v>
      </c>
      <c r="G103" s="433">
        <v>5015.1000000000004</v>
      </c>
      <c r="H103" s="433">
        <v>4478.8</v>
      </c>
      <c r="I103" s="413">
        <v>5585.6</v>
      </c>
      <c r="J103" s="548">
        <v>4186.5</v>
      </c>
      <c r="K103" s="548">
        <v>4439.3</v>
      </c>
      <c r="L103" s="160" t="s">
        <v>133</v>
      </c>
      <c r="M103" s="110">
        <v>31</v>
      </c>
      <c r="N103" s="110">
        <v>31</v>
      </c>
      <c r="O103" s="110">
        <v>31</v>
      </c>
      <c r="P103" s="363"/>
      <c r="Q103" s="365"/>
    </row>
    <row r="104" spans="1:17" ht="30" customHeight="1" x14ac:dyDescent="0.2">
      <c r="A104" s="472"/>
      <c r="B104" s="496"/>
      <c r="C104" s="547"/>
      <c r="D104" s="401"/>
      <c r="E104" s="404"/>
      <c r="F104" s="424"/>
      <c r="G104" s="434"/>
      <c r="H104" s="434"/>
      <c r="I104" s="414"/>
      <c r="J104" s="549"/>
      <c r="K104" s="549"/>
      <c r="L104" s="160" t="s">
        <v>134</v>
      </c>
      <c r="M104" s="213">
        <v>4100</v>
      </c>
      <c r="N104" s="213">
        <v>4200</v>
      </c>
      <c r="O104" s="213">
        <v>4300</v>
      </c>
    </row>
    <row r="105" spans="1:17" ht="21" customHeight="1" x14ac:dyDescent="0.2">
      <c r="A105" s="472"/>
      <c r="B105" s="496"/>
      <c r="C105" s="547"/>
      <c r="D105" s="401"/>
      <c r="E105" s="404"/>
      <c r="F105" s="315" t="s">
        <v>218</v>
      </c>
      <c r="G105" s="126">
        <v>28.8</v>
      </c>
      <c r="H105" s="222"/>
      <c r="I105" s="200"/>
      <c r="J105" s="212"/>
      <c r="K105" s="212"/>
      <c r="L105" s="161"/>
      <c r="M105" s="214"/>
      <c r="N105" s="214"/>
      <c r="O105" s="214"/>
    </row>
    <row r="106" spans="1:17" ht="51.75" customHeight="1" x14ac:dyDescent="0.2">
      <c r="A106" s="472"/>
      <c r="B106" s="496"/>
      <c r="C106" s="547"/>
      <c r="D106" s="401"/>
      <c r="E106" s="404"/>
      <c r="F106" s="272" t="s">
        <v>204</v>
      </c>
      <c r="G106" s="126">
        <f>7341.9+24</f>
        <v>7365.9</v>
      </c>
      <c r="H106" s="222">
        <v>7824.1</v>
      </c>
      <c r="I106" s="98">
        <v>8083.7</v>
      </c>
      <c r="J106" s="215">
        <v>8344.2000000000007</v>
      </c>
      <c r="K106" s="215">
        <v>8622</v>
      </c>
      <c r="L106" s="406" t="s">
        <v>135</v>
      </c>
      <c r="M106" s="409">
        <v>800</v>
      </c>
      <c r="N106" s="409">
        <v>800</v>
      </c>
      <c r="O106" s="409">
        <v>800</v>
      </c>
    </row>
    <row r="107" spans="1:17" ht="37.5" customHeight="1" x14ac:dyDescent="0.2">
      <c r="A107" s="472"/>
      <c r="B107" s="496"/>
      <c r="C107" s="547"/>
      <c r="D107" s="401"/>
      <c r="E107" s="404"/>
      <c r="F107" s="272" t="s">
        <v>43</v>
      </c>
      <c r="G107" s="126">
        <v>3.5</v>
      </c>
      <c r="H107" s="222"/>
      <c r="I107" s="98"/>
      <c r="J107" s="212"/>
      <c r="K107" s="212"/>
      <c r="L107" s="407"/>
      <c r="M107" s="410"/>
      <c r="N107" s="410"/>
      <c r="O107" s="410"/>
    </row>
    <row r="108" spans="1:17" ht="30.75" customHeight="1" x14ac:dyDescent="0.2">
      <c r="A108" s="472"/>
      <c r="B108" s="496"/>
      <c r="C108" s="547"/>
      <c r="D108" s="401"/>
      <c r="E108" s="404"/>
      <c r="F108" s="272" t="s">
        <v>208</v>
      </c>
      <c r="G108" s="159">
        <v>2035.7</v>
      </c>
      <c r="H108" s="159">
        <v>2042.1</v>
      </c>
      <c r="I108" s="98">
        <v>2087.8000000000002</v>
      </c>
      <c r="J108" s="215">
        <v>2139.8000000000002</v>
      </c>
      <c r="K108" s="215">
        <v>2241</v>
      </c>
      <c r="L108" s="407"/>
      <c r="M108" s="410"/>
      <c r="N108" s="410"/>
      <c r="O108" s="410"/>
      <c r="P108" s="303"/>
    </row>
    <row r="109" spans="1:17" ht="30.75" customHeight="1" x14ac:dyDescent="0.2">
      <c r="A109" s="472"/>
      <c r="B109" s="496"/>
      <c r="C109" s="547"/>
      <c r="D109" s="401"/>
      <c r="E109" s="404"/>
      <c r="F109" s="271" t="s">
        <v>43</v>
      </c>
      <c r="G109" s="159">
        <f>151.5+16.2</f>
        <v>167.7</v>
      </c>
      <c r="H109" s="159">
        <v>138.19999999999999</v>
      </c>
      <c r="I109" s="98">
        <v>138.19999999999999</v>
      </c>
      <c r="J109" s="212">
        <v>7.8</v>
      </c>
      <c r="K109" s="212">
        <v>8.4</v>
      </c>
      <c r="L109" s="407"/>
      <c r="M109" s="410"/>
      <c r="N109" s="410"/>
      <c r="O109" s="410"/>
    </row>
    <row r="110" spans="1:17" ht="30.75" customHeight="1" x14ac:dyDescent="0.2">
      <c r="A110" s="472"/>
      <c r="B110" s="496"/>
      <c r="C110" s="547"/>
      <c r="D110" s="401"/>
      <c r="E110" s="404"/>
      <c r="F110" s="272" t="s">
        <v>210</v>
      </c>
      <c r="G110" s="209"/>
      <c r="H110" s="222"/>
      <c r="I110" s="200"/>
      <c r="J110" s="129">
        <v>62.4</v>
      </c>
      <c r="K110" s="129"/>
      <c r="L110" s="407"/>
      <c r="M110" s="410"/>
      <c r="N110" s="410"/>
      <c r="O110" s="410"/>
    </row>
    <row r="111" spans="1:17" ht="30.75" customHeight="1" x14ac:dyDescent="0.2">
      <c r="A111" s="472"/>
      <c r="B111" s="496"/>
      <c r="C111" s="547"/>
      <c r="D111" s="402"/>
      <c r="E111" s="405"/>
      <c r="F111" s="272" t="s">
        <v>211</v>
      </c>
      <c r="G111" s="209"/>
      <c r="H111" s="222"/>
      <c r="I111" s="200"/>
      <c r="J111" s="129">
        <v>20.3</v>
      </c>
      <c r="K111" s="129">
        <v>16.3</v>
      </c>
      <c r="L111" s="408"/>
      <c r="M111" s="411"/>
      <c r="N111" s="411"/>
      <c r="O111" s="411"/>
    </row>
    <row r="112" spans="1:17" ht="51.75" customHeight="1" x14ac:dyDescent="0.2">
      <c r="A112" s="472"/>
      <c r="B112" s="496"/>
      <c r="C112" s="547"/>
      <c r="D112" s="39" t="s">
        <v>85</v>
      </c>
      <c r="E112" s="304" t="s">
        <v>71</v>
      </c>
      <c r="F112" s="272" t="s">
        <v>204</v>
      </c>
      <c r="G112" s="126">
        <v>190.5</v>
      </c>
      <c r="H112" s="222">
        <v>240</v>
      </c>
      <c r="I112" s="98">
        <v>231.4</v>
      </c>
      <c r="J112" s="37">
        <v>240</v>
      </c>
      <c r="K112" s="37">
        <v>240</v>
      </c>
      <c r="L112" s="124" t="s">
        <v>136</v>
      </c>
      <c r="M112" s="64">
        <v>660</v>
      </c>
      <c r="N112" s="65">
        <v>660</v>
      </c>
      <c r="O112" s="65">
        <v>660</v>
      </c>
    </row>
    <row r="113" spans="1:18" ht="78.75" customHeight="1" x14ac:dyDescent="0.2">
      <c r="A113" s="472"/>
      <c r="B113" s="496"/>
      <c r="C113" s="547"/>
      <c r="D113" s="421" t="s">
        <v>301</v>
      </c>
      <c r="E113" s="415" t="s">
        <v>67</v>
      </c>
      <c r="F113" s="272" t="s">
        <v>204</v>
      </c>
      <c r="G113" s="126">
        <v>207.1</v>
      </c>
      <c r="H113" s="222">
        <v>218.4</v>
      </c>
      <c r="I113" s="200">
        <v>227</v>
      </c>
      <c r="J113" s="126">
        <v>229.3</v>
      </c>
      <c r="K113" s="126">
        <v>240.8</v>
      </c>
      <c r="L113" s="157" t="s">
        <v>137</v>
      </c>
      <c r="M113" s="65">
        <v>260</v>
      </c>
      <c r="N113" s="65">
        <v>270</v>
      </c>
      <c r="O113" s="65">
        <v>280</v>
      </c>
    </row>
    <row r="114" spans="1:18" ht="25.5" customHeight="1" x14ac:dyDescent="0.2">
      <c r="A114" s="472"/>
      <c r="B114" s="496"/>
      <c r="C114" s="547"/>
      <c r="D114" s="421"/>
      <c r="E114" s="415"/>
      <c r="F114" s="244" t="s">
        <v>276</v>
      </c>
      <c r="G114" s="245">
        <f>SUM(G103:G113)</f>
        <v>15014.300000000001</v>
      </c>
      <c r="H114" s="245">
        <f>SUM(H103:H113)</f>
        <v>14941.600000000002</v>
      </c>
      <c r="I114" s="245">
        <f>SUM(I103:I113)</f>
        <v>16353.699999999999</v>
      </c>
      <c r="J114" s="245">
        <f>SUM(J103:J113)</f>
        <v>15230.299999999997</v>
      </c>
      <c r="K114" s="245">
        <f>SUM(K103:K113)</f>
        <v>15807.799999999997</v>
      </c>
      <c r="L114" s="392"/>
      <c r="M114" s="392"/>
      <c r="N114" s="392"/>
      <c r="O114" s="392"/>
    </row>
    <row r="115" spans="1:18" ht="52.5" customHeight="1" x14ac:dyDescent="0.2">
      <c r="A115" s="472" t="s">
        <v>15</v>
      </c>
      <c r="B115" s="422" t="s">
        <v>7</v>
      </c>
      <c r="C115" s="432" t="s">
        <v>20</v>
      </c>
      <c r="D115" s="421" t="s">
        <v>195</v>
      </c>
      <c r="E115" s="415"/>
      <c r="F115" s="271" t="s">
        <v>205</v>
      </c>
      <c r="G115" s="126">
        <v>245</v>
      </c>
      <c r="H115" s="222">
        <v>299.3</v>
      </c>
      <c r="I115" s="98">
        <v>357.7</v>
      </c>
      <c r="J115" s="106">
        <v>371.9</v>
      </c>
      <c r="K115" s="106">
        <v>390.5</v>
      </c>
      <c r="L115" s="67" t="s">
        <v>138</v>
      </c>
      <c r="M115" s="147">
        <v>4</v>
      </c>
      <c r="N115" s="147">
        <v>4</v>
      </c>
      <c r="O115" s="147">
        <v>4</v>
      </c>
    </row>
    <row r="116" spans="1:18" ht="27" customHeight="1" x14ac:dyDescent="0.2">
      <c r="A116" s="472"/>
      <c r="B116" s="422"/>
      <c r="C116" s="432"/>
      <c r="D116" s="421"/>
      <c r="E116" s="415"/>
      <c r="F116" s="244" t="s">
        <v>276</v>
      </c>
      <c r="G116" s="245">
        <f>SUM(G115:G115)</f>
        <v>245</v>
      </c>
      <c r="H116" s="245">
        <f>SUM(H115:H115)</f>
        <v>299.3</v>
      </c>
      <c r="I116" s="245">
        <f>SUM(I115:I115)</f>
        <v>357.7</v>
      </c>
      <c r="J116" s="245">
        <f>SUM(J115:J115)</f>
        <v>371.9</v>
      </c>
      <c r="K116" s="245">
        <f>SUM(K115:K115)</f>
        <v>390.5</v>
      </c>
      <c r="L116" s="395"/>
      <c r="M116" s="395"/>
      <c r="N116" s="395"/>
      <c r="O116" s="395"/>
    </row>
    <row r="117" spans="1:18" ht="16.5" customHeight="1" x14ac:dyDescent="0.25">
      <c r="A117" s="51" t="s">
        <v>15</v>
      </c>
      <c r="B117" s="53" t="s">
        <v>7</v>
      </c>
      <c r="C117" s="53"/>
      <c r="D117" s="396" t="s">
        <v>283</v>
      </c>
      <c r="E117" s="396"/>
      <c r="F117" s="396"/>
      <c r="G117" s="61">
        <f>SUM(G114+G116)</f>
        <v>15259.300000000001</v>
      </c>
      <c r="H117" s="61">
        <f>SUM(H114+H116)</f>
        <v>15240.900000000001</v>
      </c>
      <c r="I117" s="61">
        <f>SUM(I114+I116)</f>
        <v>16711.399999999998</v>
      </c>
      <c r="J117" s="61">
        <f>SUM(J114+J116)</f>
        <v>15602.199999999997</v>
      </c>
      <c r="K117" s="61">
        <f>SUM(K114+K116)</f>
        <v>16198.299999999997</v>
      </c>
      <c r="L117" s="416"/>
      <c r="M117" s="416"/>
      <c r="N117" s="416"/>
      <c r="O117" s="416"/>
    </row>
    <row r="118" spans="1:18" ht="16.5" customHeight="1" x14ac:dyDescent="0.25">
      <c r="A118" s="51" t="s">
        <v>15</v>
      </c>
      <c r="B118" s="397" t="s">
        <v>284</v>
      </c>
      <c r="C118" s="397"/>
      <c r="D118" s="397"/>
      <c r="E118" s="397"/>
      <c r="F118" s="397"/>
      <c r="G118" s="62">
        <f t="shared" ref="G118:H118" si="15">SUM(G117)</f>
        <v>15259.300000000001</v>
      </c>
      <c r="H118" s="62">
        <f t="shared" si="15"/>
        <v>15240.900000000001</v>
      </c>
      <c r="I118" s="62">
        <f t="shared" ref="I118:K118" si="16">SUM(I117)</f>
        <v>16711.399999999998</v>
      </c>
      <c r="J118" s="62">
        <f t="shared" si="16"/>
        <v>15602.199999999997</v>
      </c>
      <c r="K118" s="62">
        <f t="shared" si="16"/>
        <v>16198.299999999997</v>
      </c>
      <c r="L118" s="398"/>
      <c r="M118" s="398"/>
      <c r="N118" s="398"/>
      <c r="O118" s="398"/>
    </row>
    <row r="119" spans="1:18" ht="18.75" customHeight="1" x14ac:dyDescent="0.2">
      <c r="A119" s="51" t="s">
        <v>17</v>
      </c>
      <c r="B119" s="391" t="s">
        <v>86</v>
      </c>
      <c r="C119" s="391"/>
      <c r="D119" s="391"/>
      <c r="E119" s="391"/>
      <c r="F119" s="391"/>
      <c r="G119" s="391"/>
      <c r="H119" s="391"/>
      <c r="I119" s="391"/>
      <c r="J119" s="391"/>
      <c r="K119" s="391"/>
      <c r="L119" s="391"/>
      <c r="M119" s="391"/>
      <c r="N119" s="391"/>
      <c r="O119" s="391"/>
    </row>
    <row r="120" spans="1:18" ht="16.5" customHeight="1" x14ac:dyDescent="0.2">
      <c r="A120" s="51" t="s">
        <v>17</v>
      </c>
      <c r="B120" s="52" t="s">
        <v>7</v>
      </c>
      <c r="C120" s="367" t="s">
        <v>102</v>
      </c>
      <c r="D120" s="367"/>
      <c r="E120" s="367"/>
      <c r="F120" s="367"/>
      <c r="G120" s="367"/>
      <c r="H120" s="367"/>
      <c r="I120" s="367"/>
      <c r="J120" s="367"/>
      <c r="K120" s="367"/>
      <c r="L120" s="367"/>
      <c r="M120" s="367"/>
      <c r="N120" s="367"/>
      <c r="O120" s="367"/>
    </row>
    <row r="121" spans="1:18" ht="16.5" customHeight="1" x14ac:dyDescent="0.2">
      <c r="A121" s="447" t="s">
        <v>17</v>
      </c>
      <c r="B121" s="449" t="s">
        <v>7</v>
      </c>
      <c r="C121" s="557" t="s">
        <v>7</v>
      </c>
      <c r="D121" s="560" t="s">
        <v>109</v>
      </c>
      <c r="E121" s="560"/>
      <c r="F121" s="560"/>
      <c r="G121" s="560"/>
      <c r="H121" s="560"/>
      <c r="I121" s="560"/>
      <c r="J121" s="560"/>
      <c r="K121" s="560"/>
      <c r="L121" s="560"/>
      <c r="M121" s="560"/>
      <c r="N121" s="560"/>
      <c r="O121" s="560"/>
      <c r="R121" s="13"/>
    </row>
    <row r="122" spans="1:18" ht="30.75" customHeight="1" x14ac:dyDescent="0.2">
      <c r="A122" s="469"/>
      <c r="B122" s="463"/>
      <c r="C122" s="558"/>
      <c r="D122" s="564" t="s">
        <v>110</v>
      </c>
      <c r="E122" s="573" t="s">
        <v>52</v>
      </c>
      <c r="F122" s="275" t="s">
        <v>204</v>
      </c>
      <c r="G122" s="122">
        <f>3419.4+1.4</f>
        <v>3420.8</v>
      </c>
      <c r="H122" s="122">
        <v>3761.8</v>
      </c>
      <c r="I122" s="258">
        <v>3841.4</v>
      </c>
      <c r="J122" s="216">
        <v>4146.3</v>
      </c>
      <c r="K122" s="216">
        <v>4108.2</v>
      </c>
      <c r="L122" s="104" t="s">
        <v>118</v>
      </c>
      <c r="M122" s="122">
        <v>8</v>
      </c>
      <c r="N122" s="122">
        <v>8</v>
      </c>
      <c r="O122" s="122">
        <v>8</v>
      </c>
      <c r="P122" s="363"/>
      <c r="Q122" s="364"/>
      <c r="R122" s="13"/>
    </row>
    <row r="123" spans="1:18" ht="30.75" customHeight="1" x14ac:dyDescent="0.2">
      <c r="A123" s="469"/>
      <c r="B123" s="463"/>
      <c r="C123" s="558"/>
      <c r="D123" s="565"/>
      <c r="E123" s="574"/>
      <c r="F123" s="275" t="s">
        <v>43</v>
      </c>
      <c r="G123" s="171">
        <v>10</v>
      </c>
      <c r="H123" s="171"/>
      <c r="I123" s="258"/>
      <c r="J123" s="122"/>
      <c r="K123" s="122"/>
      <c r="L123" s="172"/>
      <c r="M123" s="170"/>
      <c r="N123" s="170"/>
      <c r="O123" s="170"/>
    </row>
    <row r="124" spans="1:18" ht="29.25" customHeight="1" x14ac:dyDescent="0.2">
      <c r="A124" s="469"/>
      <c r="B124" s="463"/>
      <c r="C124" s="558"/>
      <c r="D124" s="565"/>
      <c r="E124" s="574"/>
      <c r="F124" s="275" t="s">
        <v>218</v>
      </c>
      <c r="G124" s="122">
        <v>35.9</v>
      </c>
      <c r="H124" s="122"/>
      <c r="I124" s="94">
        <v>135.69999999999999</v>
      </c>
      <c r="J124" s="122"/>
      <c r="K124" s="122"/>
      <c r="L124" s="567" t="s">
        <v>278</v>
      </c>
      <c r="M124" s="570">
        <v>3610</v>
      </c>
      <c r="N124" s="570">
        <v>3610</v>
      </c>
      <c r="O124" s="570">
        <v>3610</v>
      </c>
    </row>
    <row r="125" spans="1:18" ht="30.75" customHeight="1" x14ac:dyDescent="0.2">
      <c r="A125" s="469"/>
      <c r="B125" s="463"/>
      <c r="C125" s="558"/>
      <c r="D125" s="565"/>
      <c r="E125" s="574"/>
      <c r="F125" s="271" t="s">
        <v>205</v>
      </c>
      <c r="G125" s="216">
        <v>20.5</v>
      </c>
      <c r="H125" s="216"/>
      <c r="I125" s="94"/>
      <c r="J125" s="217">
        <v>78</v>
      </c>
      <c r="K125" s="217">
        <v>84</v>
      </c>
      <c r="L125" s="568"/>
      <c r="M125" s="571"/>
      <c r="N125" s="571"/>
      <c r="O125" s="571"/>
    </row>
    <row r="126" spans="1:18" ht="36" customHeight="1" x14ac:dyDescent="0.2">
      <c r="A126" s="469"/>
      <c r="B126" s="463"/>
      <c r="C126" s="558"/>
      <c r="D126" s="565"/>
      <c r="E126" s="574"/>
      <c r="F126" s="271" t="s">
        <v>208</v>
      </c>
      <c r="G126" s="216">
        <v>278.7</v>
      </c>
      <c r="H126" s="216">
        <v>287.39999999999998</v>
      </c>
      <c r="I126" s="258">
        <v>327</v>
      </c>
      <c r="J126" s="216">
        <v>291.10000000000002</v>
      </c>
      <c r="K126" s="216">
        <v>300.2</v>
      </c>
      <c r="L126" s="568"/>
      <c r="M126" s="571"/>
      <c r="N126" s="571"/>
      <c r="O126" s="571"/>
      <c r="P126" s="339"/>
      <c r="Q126" s="340"/>
    </row>
    <row r="127" spans="1:18" ht="41.25" customHeight="1" x14ac:dyDescent="0.2">
      <c r="A127" s="469"/>
      <c r="B127" s="463"/>
      <c r="C127" s="558"/>
      <c r="D127" s="565"/>
      <c r="E127" s="574"/>
      <c r="F127" s="271" t="s">
        <v>43</v>
      </c>
      <c r="G127" s="217">
        <v>49</v>
      </c>
      <c r="H127" s="217">
        <v>60.8</v>
      </c>
      <c r="I127" s="94">
        <v>60.8</v>
      </c>
      <c r="J127" s="216"/>
      <c r="K127" s="216"/>
      <c r="L127" s="568"/>
      <c r="M127" s="571"/>
      <c r="N127" s="571"/>
      <c r="O127" s="571"/>
    </row>
    <row r="128" spans="1:18" ht="29.25" customHeight="1" x14ac:dyDescent="0.2">
      <c r="A128" s="469"/>
      <c r="B128" s="463"/>
      <c r="C128" s="558"/>
      <c r="D128" s="566"/>
      <c r="E128" s="575"/>
      <c r="F128" s="276" t="s">
        <v>211</v>
      </c>
      <c r="G128" s="181"/>
      <c r="H128" s="181"/>
      <c r="I128" s="103"/>
      <c r="J128" s="116">
        <v>13.6</v>
      </c>
      <c r="K128" s="218">
        <v>13</v>
      </c>
      <c r="L128" s="569"/>
      <c r="M128" s="572"/>
      <c r="N128" s="572"/>
      <c r="O128" s="572"/>
    </row>
    <row r="129" spans="1:17" ht="33.75" customHeight="1" x14ac:dyDescent="0.2">
      <c r="A129" s="469"/>
      <c r="B129" s="463"/>
      <c r="C129" s="558"/>
      <c r="D129" s="400" t="s">
        <v>299</v>
      </c>
      <c r="E129" s="403" t="s">
        <v>52</v>
      </c>
      <c r="F129" s="271" t="s">
        <v>226</v>
      </c>
      <c r="G129" s="99"/>
      <c r="H129" s="99"/>
      <c r="I129" s="200">
        <v>0</v>
      </c>
      <c r="J129" s="129"/>
      <c r="K129" s="129"/>
      <c r="L129" s="39" t="s">
        <v>120</v>
      </c>
      <c r="M129" s="123">
        <v>34</v>
      </c>
      <c r="N129" s="123">
        <v>34</v>
      </c>
      <c r="O129" s="210">
        <v>34</v>
      </c>
    </row>
    <row r="130" spans="1:17" ht="86.25" customHeight="1" x14ac:dyDescent="0.2">
      <c r="A130" s="469"/>
      <c r="B130" s="463"/>
      <c r="C130" s="558"/>
      <c r="D130" s="401"/>
      <c r="E130" s="404"/>
      <c r="F130" s="271" t="s">
        <v>218</v>
      </c>
      <c r="G130" s="162"/>
      <c r="H130" s="162"/>
      <c r="I130" s="98"/>
      <c r="J130" s="211">
        <v>379.1</v>
      </c>
      <c r="K130" s="211">
        <v>398</v>
      </c>
      <c r="L130" s="179" t="s">
        <v>117</v>
      </c>
      <c r="M130" s="175">
        <v>3200</v>
      </c>
      <c r="N130" s="123">
        <v>3200</v>
      </c>
      <c r="O130" s="123">
        <v>3200</v>
      </c>
    </row>
    <row r="131" spans="1:17" ht="34.5" customHeight="1" x14ac:dyDescent="0.2">
      <c r="A131" s="469"/>
      <c r="B131" s="463"/>
      <c r="C131" s="558"/>
      <c r="D131" s="401"/>
      <c r="E131" s="404"/>
      <c r="F131" s="271" t="s">
        <v>219</v>
      </c>
      <c r="G131" s="159">
        <v>446</v>
      </c>
      <c r="H131" s="159">
        <v>354.6</v>
      </c>
      <c r="I131" s="98">
        <v>469.9</v>
      </c>
      <c r="J131" s="129"/>
      <c r="K131" s="129"/>
      <c r="L131" s="400" t="s">
        <v>196</v>
      </c>
      <c r="M131" s="561">
        <v>39</v>
      </c>
      <c r="N131" s="464">
        <v>39</v>
      </c>
      <c r="O131" s="464">
        <v>39</v>
      </c>
    </row>
    <row r="132" spans="1:17" ht="36.75" customHeight="1" x14ac:dyDescent="0.2">
      <c r="A132" s="469"/>
      <c r="B132" s="463"/>
      <c r="C132" s="558"/>
      <c r="D132" s="402"/>
      <c r="E132" s="405"/>
      <c r="F132" s="271" t="s">
        <v>43</v>
      </c>
      <c r="G132" s="159">
        <v>0.2</v>
      </c>
      <c r="H132" s="159">
        <v>17.899999999999999</v>
      </c>
      <c r="I132" s="98">
        <v>17.899999999999999</v>
      </c>
      <c r="J132" s="129"/>
      <c r="K132" s="129"/>
      <c r="L132" s="402"/>
      <c r="M132" s="562"/>
      <c r="N132" s="465"/>
      <c r="O132" s="465"/>
    </row>
    <row r="133" spans="1:17" ht="50.25" customHeight="1" x14ac:dyDescent="0.2">
      <c r="A133" s="469"/>
      <c r="B133" s="463"/>
      <c r="C133" s="558"/>
      <c r="D133" s="39" t="s">
        <v>87</v>
      </c>
      <c r="E133" s="415" t="s">
        <v>260</v>
      </c>
      <c r="F133" s="277" t="s">
        <v>204</v>
      </c>
      <c r="G133" s="80">
        <v>19.2</v>
      </c>
      <c r="H133" s="80">
        <v>28.3</v>
      </c>
      <c r="I133" s="103">
        <v>23.3</v>
      </c>
      <c r="J133" s="40">
        <v>31.7</v>
      </c>
      <c r="K133" s="40">
        <v>33.299999999999997</v>
      </c>
      <c r="L133" s="41" t="s">
        <v>119</v>
      </c>
      <c r="M133" s="42">
        <v>140</v>
      </c>
      <c r="N133" s="42">
        <v>140</v>
      </c>
      <c r="O133" s="42">
        <v>140</v>
      </c>
    </row>
    <row r="134" spans="1:17" ht="58.5" customHeight="1" x14ac:dyDescent="0.2">
      <c r="A134" s="469"/>
      <c r="B134" s="463"/>
      <c r="C134" s="558"/>
      <c r="D134" s="421" t="s">
        <v>300</v>
      </c>
      <c r="E134" s="415"/>
      <c r="F134" s="278" t="s">
        <v>205</v>
      </c>
      <c r="G134" s="80">
        <v>188.2</v>
      </c>
      <c r="H134" s="80"/>
      <c r="I134" s="103"/>
      <c r="J134" s="40"/>
      <c r="K134" s="40"/>
      <c r="L134" s="41" t="s">
        <v>281</v>
      </c>
      <c r="M134" s="42"/>
      <c r="N134" s="42"/>
      <c r="O134" s="105"/>
    </row>
    <row r="135" spans="1:17" ht="42" customHeight="1" x14ac:dyDescent="0.2">
      <c r="A135" s="448"/>
      <c r="B135" s="450"/>
      <c r="C135" s="559"/>
      <c r="D135" s="421"/>
      <c r="E135" s="415"/>
      <c r="F135" s="244" t="s">
        <v>276</v>
      </c>
      <c r="G135" s="246">
        <f>SUM(G122:G134)</f>
        <v>4468.4999999999991</v>
      </c>
      <c r="H135" s="246">
        <f>SUM(H122:H134)</f>
        <v>4510.8</v>
      </c>
      <c r="I135" s="259">
        <f>SUM(I122:I134)</f>
        <v>4876</v>
      </c>
      <c r="J135" s="246">
        <f>SUM(J122:J134)</f>
        <v>4939.8000000000011</v>
      </c>
      <c r="K135" s="246">
        <f>SUM(K122:K134)</f>
        <v>4936.7</v>
      </c>
      <c r="L135" s="563"/>
      <c r="M135" s="563"/>
      <c r="N135" s="563"/>
      <c r="O135" s="563"/>
    </row>
    <row r="136" spans="1:17" ht="27" customHeight="1" x14ac:dyDescent="0.2">
      <c r="A136" s="128" t="s">
        <v>17</v>
      </c>
      <c r="B136" s="68" t="s">
        <v>7</v>
      </c>
      <c r="C136" s="429" t="s">
        <v>11</v>
      </c>
      <c r="D136" s="429"/>
      <c r="E136" s="429"/>
      <c r="F136" s="429"/>
      <c r="G136" s="69">
        <f t="shared" ref="G136:H136" si="17">SUM(G135)</f>
        <v>4468.4999999999991</v>
      </c>
      <c r="H136" s="69">
        <f t="shared" si="17"/>
        <v>4510.8</v>
      </c>
      <c r="I136" s="72">
        <f t="shared" ref="I136:K136" si="18">SUM(I135)</f>
        <v>4876</v>
      </c>
      <c r="J136" s="69">
        <f t="shared" si="18"/>
        <v>4939.8000000000011</v>
      </c>
      <c r="K136" s="69">
        <f t="shared" si="18"/>
        <v>4936.7</v>
      </c>
      <c r="L136" s="430"/>
      <c r="M136" s="430"/>
      <c r="N136" s="430"/>
      <c r="O136" s="430"/>
    </row>
    <row r="137" spans="1:17" ht="48.75" customHeight="1" x14ac:dyDescent="0.2">
      <c r="A137" s="472" t="s">
        <v>17</v>
      </c>
      <c r="B137" s="496" t="s">
        <v>7</v>
      </c>
      <c r="C137" s="553" t="s">
        <v>17</v>
      </c>
      <c r="D137" s="554" t="s">
        <v>170</v>
      </c>
      <c r="E137" s="555" t="s">
        <v>261</v>
      </c>
      <c r="F137" s="393" t="s">
        <v>204</v>
      </c>
      <c r="G137" s="389">
        <v>99.9</v>
      </c>
      <c r="H137" s="389">
        <v>100</v>
      </c>
      <c r="I137" s="419">
        <v>72</v>
      </c>
      <c r="J137" s="417">
        <v>112.1</v>
      </c>
      <c r="K137" s="417">
        <f>ABS(J137*1.05)</f>
        <v>117.705</v>
      </c>
      <c r="L137" s="70" t="s">
        <v>121</v>
      </c>
      <c r="M137" s="186">
        <v>1200</v>
      </c>
      <c r="N137" s="63">
        <v>1200</v>
      </c>
      <c r="O137" s="63">
        <v>1200</v>
      </c>
      <c r="Q137" s="13"/>
    </row>
    <row r="138" spans="1:17" s="86" customFormat="1" ht="48.75" customHeight="1" x14ac:dyDescent="0.2">
      <c r="A138" s="472"/>
      <c r="B138" s="496"/>
      <c r="C138" s="553"/>
      <c r="D138" s="554"/>
      <c r="E138" s="555"/>
      <c r="F138" s="394"/>
      <c r="G138" s="390"/>
      <c r="H138" s="390"/>
      <c r="I138" s="420"/>
      <c r="J138" s="418"/>
      <c r="K138" s="418"/>
      <c r="L138" s="70" t="s">
        <v>143</v>
      </c>
      <c r="M138" s="219">
        <v>100</v>
      </c>
      <c r="N138" s="174">
        <v>100</v>
      </c>
      <c r="O138" s="174">
        <v>100</v>
      </c>
    </row>
    <row r="139" spans="1:17" ht="22.5" customHeight="1" x14ac:dyDescent="0.2">
      <c r="A139" s="472"/>
      <c r="B139" s="496"/>
      <c r="C139" s="553"/>
      <c r="D139" s="554"/>
      <c r="E139" s="555"/>
      <c r="F139" s="244" t="s">
        <v>276</v>
      </c>
      <c r="G139" s="245">
        <f>SUM(G137:G138)</f>
        <v>99.9</v>
      </c>
      <c r="H139" s="245">
        <f>SUM(H137:H138)</f>
        <v>100</v>
      </c>
      <c r="I139" s="245">
        <f t="shared" ref="I139:K139" si="19">SUM(I137:I138)</f>
        <v>72</v>
      </c>
      <c r="J139" s="245">
        <f t="shared" si="19"/>
        <v>112.1</v>
      </c>
      <c r="K139" s="245">
        <f t="shared" si="19"/>
        <v>117.705</v>
      </c>
      <c r="L139" s="556"/>
      <c r="M139" s="556"/>
      <c r="N139" s="556"/>
      <c r="O139" s="556"/>
    </row>
    <row r="140" spans="1:17" x14ac:dyDescent="0.25">
      <c r="A140" s="51" t="s">
        <v>17</v>
      </c>
      <c r="B140" s="53" t="s">
        <v>7</v>
      </c>
      <c r="C140" s="431" t="s">
        <v>283</v>
      </c>
      <c r="D140" s="431"/>
      <c r="E140" s="431"/>
      <c r="F140" s="431"/>
      <c r="G140" s="61">
        <f t="shared" ref="G140:H140" si="20">SUM(G139)</f>
        <v>99.9</v>
      </c>
      <c r="H140" s="61">
        <f t="shared" si="20"/>
        <v>100</v>
      </c>
      <c r="I140" s="61">
        <f t="shared" ref="I140:K140" si="21">SUM(I139)</f>
        <v>72</v>
      </c>
      <c r="J140" s="61">
        <f t="shared" si="21"/>
        <v>112.1</v>
      </c>
      <c r="K140" s="61">
        <f t="shared" si="21"/>
        <v>117.705</v>
      </c>
      <c r="L140" s="416"/>
      <c r="M140" s="416"/>
      <c r="N140" s="416"/>
      <c r="O140" s="416"/>
    </row>
    <row r="141" spans="1:17" x14ac:dyDescent="0.25">
      <c r="A141" s="51" t="s">
        <v>17</v>
      </c>
      <c r="B141" s="397" t="s">
        <v>284</v>
      </c>
      <c r="C141" s="397"/>
      <c r="D141" s="397"/>
      <c r="E141" s="397"/>
      <c r="F141" s="397"/>
      <c r="G141" s="62">
        <f>ABS(G136+G140)</f>
        <v>4568.3999999999987</v>
      </c>
      <c r="H141" s="62">
        <f>ABS(H136+H140)</f>
        <v>4610.8</v>
      </c>
      <c r="I141" s="62">
        <f>ABS(I136+I140)</f>
        <v>4948</v>
      </c>
      <c r="J141" s="62">
        <f t="shared" ref="J141:K141" si="22">ABS(J136+J140)</f>
        <v>5051.9000000000015</v>
      </c>
      <c r="K141" s="62">
        <f t="shared" si="22"/>
        <v>5054.4049999999997</v>
      </c>
      <c r="L141" s="398"/>
      <c r="M141" s="398"/>
      <c r="N141" s="398"/>
      <c r="O141" s="398"/>
    </row>
    <row r="142" spans="1:17" ht="18" customHeight="1" x14ac:dyDescent="0.2">
      <c r="A142" s="51" t="s">
        <v>18</v>
      </c>
      <c r="B142" s="391" t="s">
        <v>103</v>
      </c>
      <c r="C142" s="391"/>
      <c r="D142" s="391"/>
      <c r="E142" s="391"/>
      <c r="F142" s="391"/>
      <c r="G142" s="391"/>
      <c r="H142" s="391"/>
      <c r="I142" s="391"/>
      <c r="J142" s="391"/>
      <c r="K142" s="391"/>
      <c r="L142" s="391"/>
      <c r="M142" s="391"/>
      <c r="N142" s="391"/>
      <c r="O142" s="391"/>
    </row>
    <row r="143" spans="1:17" ht="17.25" customHeight="1" x14ac:dyDescent="0.2">
      <c r="A143" s="51" t="s">
        <v>18</v>
      </c>
      <c r="B143" s="52" t="s">
        <v>7</v>
      </c>
      <c r="C143" s="367" t="s">
        <v>19</v>
      </c>
      <c r="D143" s="367"/>
      <c r="E143" s="367"/>
      <c r="F143" s="367"/>
      <c r="G143" s="367"/>
      <c r="H143" s="367"/>
      <c r="I143" s="367"/>
      <c r="J143" s="367"/>
      <c r="K143" s="367"/>
      <c r="L143" s="367"/>
      <c r="M143" s="367"/>
      <c r="N143" s="367"/>
      <c r="O143" s="367"/>
    </row>
    <row r="144" spans="1:17" ht="12.75" customHeight="1" x14ac:dyDescent="0.2">
      <c r="A144" s="472" t="s">
        <v>18</v>
      </c>
      <c r="B144" s="496" t="s">
        <v>7</v>
      </c>
      <c r="C144" s="553" t="s">
        <v>7</v>
      </c>
      <c r="D144" s="592" t="s">
        <v>88</v>
      </c>
      <c r="E144" s="550" t="s">
        <v>262</v>
      </c>
      <c r="F144" s="593" t="s">
        <v>204</v>
      </c>
      <c r="G144" s="589">
        <v>73</v>
      </c>
      <c r="H144" s="389">
        <v>78</v>
      </c>
      <c r="I144" s="591">
        <v>78</v>
      </c>
      <c r="J144" s="412">
        <v>78</v>
      </c>
      <c r="K144" s="412">
        <v>78</v>
      </c>
      <c r="L144" s="470" t="s">
        <v>122</v>
      </c>
      <c r="M144" s="586">
        <v>100</v>
      </c>
      <c r="N144" s="586">
        <v>100</v>
      </c>
      <c r="O144" s="586"/>
    </row>
    <row r="145" spans="1:15" ht="17.25" customHeight="1" x14ac:dyDescent="0.2">
      <c r="A145" s="472"/>
      <c r="B145" s="496"/>
      <c r="C145" s="553"/>
      <c r="D145" s="592"/>
      <c r="E145" s="551"/>
      <c r="F145" s="593"/>
      <c r="G145" s="589"/>
      <c r="H145" s="390"/>
      <c r="I145" s="591"/>
      <c r="J145" s="412"/>
      <c r="K145" s="412">
        <f t="shared" ref="K145" si="23">ABS(J145*1.05)</f>
        <v>0</v>
      </c>
      <c r="L145" s="470"/>
      <c r="M145" s="587"/>
      <c r="N145" s="586"/>
      <c r="O145" s="587"/>
    </row>
    <row r="146" spans="1:15" ht="45" customHeight="1" x14ac:dyDescent="0.2">
      <c r="A146" s="472"/>
      <c r="B146" s="496"/>
      <c r="C146" s="553"/>
      <c r="D146" s="592"/>
      <c r="E146" s="551"/>
      <c r="F146" s="313" t="s">
        <v>204</v>
      </c>
      <c r="G146" s="126">
        <v>500</v>
      </c>
      <c r="H146" s="222">
        <v>129.5</v>
      </c>
      <c r="I146" s="200">
        <v>129.5</v>
      </c>
      <c r="J146" s="127">
        <v>150</v>
      </c>
      <c r="K146" s="127">
        <v>150</v>
      </c>
      <c r="L146" s="318" t="s">
        <v>318</v>
      </c>
      <c r="M146" s="335">
        <v>9</v>
      </c>
      <c r="N146" s="337">
        <v>10</v>
      </c>
      <c r="O146" s="335">
        <v>10</v>
      </c>
    </row>
    <row r="147" spans="1:15" ht="22.5" customHeight="1" x14ac:dyDescent="0.2">
      <c r="A147" s="472"/>
      <c r="B147" s="496"/>
      <c r="C147" s="553"/>
      <c r="D147" s="592"/>
      <c r="E147" s="551"/>
      <c r="F147" s="280" t="s">
        <v>43</v>
      </c>
      <c r="G147" s="126">
        <v>150</v>
      </c>
      <c r="H147" s="222"/>
      <c r="I147" s="200"/>
      <c r="J147" s="127"/>
      <c r="K147" s="127"/>
      <c r="L147" s="154"/>
      <c r="M147" s="336"/>
      <c r="N147" s="338"/>
      <c r="O147" s="336"/>
    </row>
    <row r="148" spans="1:15" x14ac:dyDescent="0.25">
      <c r="A148" s="472"/>
      <c r="B148" s="496"/>
      <c r="C148" s="553"/>
      <c r="D148" s="592"/>
      <c r="E148" s="552"/>
      <c r="F148" s="244" t="s">
        <v>276</v>
      </c>
      <c r="G148" s="245">
        <f>SUM(G144:G147)</f>
        <v>723</v>
      </c>
      <c r="H148" s="245">
        <f>SUM(H144:H147)</f>
        <v>207.5</v>
      </c>
      <c r="I148" s="245">
        <f>SUM(I144:I147)</f>
        <v>207.5</v>
      </c>
      <c r="J148" s="245">
        <f>SUM(J144:J147)</f>
        <v>228</v>
      </c>
      <c r="K148" s="245">
        <f>SUM(K144:K147)</f>
        <v>228</v>
      </c>
      <c r="L148" s="588"/>
      <c r="M148" s="588"/>
      <c r="N148" s="588"/>
      <c r="O148" s="588"/>
    </row>
    <row r="149" spans="1:15" x14ac:dyDescent="0.25">
      <c r="A149" s="51" t="s">
        <v>18</v>
      </c>
      <c r="B149" s="53" t="s">
        <v>7</v>
      </c>
      <c r="C149" s="71"/>
      <c r="D149" s="429" t="s">
        <v>283</v>
      </c>
      <c r="E149" s="429"/>
      <c r="F149" s="429"/>
      <c r="G149" s="72">
        <f t="shared" ref="G149:K149" si="24">SUM(G148)</f>
        <v>723</v>
      </c>
      <c r="H149" s="72">
        <f t="shared" si="24"/>
        <v>207.5</v>
      </c>
      <c r="I149" s="72">
        <f t="shared" si="24"/>
        <v>207.5</v>
      </c>
      <c r="J149" s="72">
        <f t="shared" si="24"/>
        <v>228</v>
      </c>
      <c r="K149" s="72">
        <f t="shared" si="24"/>
        <v>228</v>
      </c>
      <c r="L149" s="416"/>
      <c r="M149" s="416"/>
      <c r="N149" s="416"/>
      <c r="O149" s="416"/>
    </row>
    <row r="150" spans="1:15" ht="14.25" customHeight="1" x14ac:dyDescent="0.2">
      <c r="A150" s="51" t="s">
        <v>18</v>
      </c>
      <c r="B150" s="52" t="s">
        <v>12</v>
      </c>
      <c r="C150" s="590" t="s">
        <v>104</v>
      </c>
      <c r="D150" s="590"/>
      <c r="E150" s="590"/>
      <c r="F150" s="590"/>
      <c r="G150" s="590"/>
      <c r="H150" s="590"/>
      <c r="I150" s="590"/>
      <c r="J150" s="590"/>
      <c r="K150" s="590"/>
      <c r="L150" s="590"/>
      <c r="M150" s="590"/>
      <c r="N150" s="590"/>
      <c r="O150" s="590"/>
    </row>
    <row r="151" spans="1:15" ht="32.25" customHeight="1" x14ac:dyDescent="0.2">
      <c r="A151" s="581" t="s">
        <v>18</v>
      </c>
      <c r="B151" s="496" t="s">
        <v>12</v>
      </c>
      <c r="C151" s="553" t="s">
        <v>20</v>
      </c>
      <c r="D151" s="582" t="s">
        <v>98</v>
      </c>
      <c r="E151" s="415" t="s">
        <v>268</v>
      </c>
      <c r="F151" s="280" t="s">
        <v>213</v>
      </c>
      <c r="G151" s="129"/>
      <c r="H151" s="129">
        <v>620</v>
      </c>
      <c r="I151" s="200">
        <v>500</v>
      </c>
      <c r="J151" s="129">
        <v>120</v>
      </c>
      <c r="K151" s="129"/>
      <c r="L151" s="355" t="s">
        <v>158</v>
      </c>
      <c r="M151" s="337">
        <v>100</v>
      </c>
      <c r="N151" s="337">
        <v>100</v>
      </c>
      <c r="O151" s="337"/>
    </row>
    <row r="152" spans="1:15" ht="30.75" customHeight="1" x14ac:dyDescent="0.2">
      <c r="A152" s="581"/>
      <c r="B152" s="496"/>
      <c r="C152" s="553"/>
      <c r="D152" s="582"/>
      <c r="E152" s="415"/>
      <c r="F152" s="280" t="s">
        <v>252</v>
      </c>
      <c r="G152" s="129">
        <v>667</v>
      </c>
      <c r="H152" s="129"/>
      <c r="I152" s="200"/>
      <c r="J152" s="129"/>
      <c r="K152" s="129"/>
      <c r="L152" s="356"/>
      <c r="M152" s="338"/>
      <c r="N152" s="338"/>
      <c r="O152" s="338"/>
    </row>
    <row r="153" spans="1:15" ht="31.5" customHeight="1" x14ac:dyDescent="0.25">
      <c r="A153" s="581"/>
      <c r="B153" s="496"/>
      <c r="C153" s="553"/>
      <c r="D153" s="582"/>
      <c r="E153" s="415"/>
      <c r="F153" s="244" t="s">
        <v>276</v>
      </c>
      <c r="G153" s="245">
        <f>SUM(G151+G152)</f>
        <v>667</v>
      </c>
      <c r="H153" s="245">
        <f t="shared" ref="H153:K153" si="25">SUM(H151)</f>
        <v>620</v>
      </c>
      <c r="I153" s="245">
        <f t="shared" si="25"/>
        <v>500</v>
      </c>
      <c r="J153" s="245">
        <f t="shared" si="25"/>
        <v>120</v>
      </c>
      <c r="K153" s="245">
        <f t="shared" si="25"/>
        <v>0</v>
      </c>
      <c r="L153" s="583"/>
      <c r="M153" s="584"/>
      <c r="N153" s="584"/>
      <c r="O153" s="585"/>
    </row>
    <row r="154" spans="1:15" ht="27.75" customHeight="1" x14ac:dyDescent="0.2">
      <c r="A154" s="472" t="s">
        <v>18</v>
      </c>
      <c r="B154" s="422" t="s">
        <v>12</v>
      </c>
      <c r="C154" s="600" t="s">
        <v>189</v>
      </c>
      <c r="D154" s="421" t="s">
        <v>188</v>
      </c>
      <c r="E154" s="594" t="s">
        <v>263</v>
      </c>
      <c r="F154" s="271" t="s">
        <v>218</v>
      </c>
      <c r="G154" s="129">
        <v>50</v>
      </c>
      <c r="H154" s="129"/>
      <c r="I154" s="200"/>
      <c r="J154" s="107"/>
      <c r="K154" s="107"/>
      <c r="L154" s="182"/>
      <c r="M154" s="180"/>
      <c r="N154" s="180"/>
      <c r="O154" s="181"/>
    </row>
    <row r="155" spans="1:15" ht="28.5" customHeight="1" x14ac:dyDescent="0.2">
      <c r="A155" s="472"/>
      <c r="B155" s="422"/>
      <c r="C155" s="600"/>
      <c r="D155" s="421"/>
      <c r="E155" s="594"/>
      <c r="F155" s="281" t="s">
        <v>43</v>
      </c>
      <c r="G155" s="129">
        <v>351.1</v>
      </c>
      <c r="H155" s="129"/>
      <c r="I155" s="200"/>
      <c r="J155" s="145">
        <v>200</v>
      </c>
      <c r="K155" s="145">
        <v>493</v>
      </c>
      <c r="L155" s="74" t="s">
        <v>298</v>
      </c>
      <c r="M155" s="112"/>
      <c r="N155" s="116">
        <v>20</v>
      </c>
      <c r="O155" s="116">
        <v>80</v>
      </c>
    </row>
    <row r="156" spans="1:15" ht="28.5" customHeight="1" x14ac:dyDescent="0.2">
      <c r="A156" s="472"/>
      <c r="B156" s="422"/>
      <c r="C156" s="600"/>
      <c r="D156" s="421"/>
      <c r="E156" s="594"/>
      <c r="F156" s="281" t="s">
        <v>204</v>
      </c>
      <c r="G156" s="129">
        <v>16</v>
      </c>
      <c r="H156" s="129"/>
      <c r="I156" s="200"/>
      <c r="J156" s="145"/>
      <c r="K156" s="145"/>
      <c r="L156" s="74" t="s">
        <v>178</v>
      </c>
      <c r="M156" s="603"/>
      <c r="N156" s="604"/>
      <c r="O156" s="605"/>
    </row>
    <row r="157" spans="1:15" ht="31.5" customHeight="1" x14ac:dyDescent="0.2">
      <c r="A157" s="472"/>
      <c r="B157" s="422"/>
      <c r="C157" s="600"/>
      <c r="D157" s="421"/>
      <c r="E157" s="594"/>
      <c r="F157" s="244" t="s">
        <v>276</v>
      </c>
      <c r="G157" s="245">
        <f>SUM(G154:G156)</f>
        <v>417.1</v>
      </c>
      <c r="H157" s="245">
        <f>SUM(H154:H156)</f>
        <v>0</v>
      </c>
      <c r="I157" s="245">
        <f>SUM(I154:I156)</f>
        <v>0</v>
      </c>
      <c r="J157" s="245">
        <f>SUM(J154:J156)</f>
        <v>200</v>
      </c>
      <c r="K157" s="245">
        <f>SUM(K154:K156)</f>
        <v>493</v>
      </c>
      <c r="L157" s="596"/>
      <c r="M157" s="597"/>
      <c r="N157" s="597"/>
      <c r="O157" s="598"/>
    </row>
    <row r="158" spans="1:15" ht="36" customHeight="1" x14ac:dyDescent="0.2">
      <c r="A158" s="472" t="s">
        <v>18</v>
      </c>
      <c r="B158" s="496" t="s">
        <v>12</v>
      </c>
      <c r="C158" s="509" t="s">
        <v>24</v>
      </c>
      <c r="D158" s="599" t="s">
        <v>105</v>
      </c>
      <c r="E158" s="415" t="s">
        <v>268</v>
      </c>
      <c r="F158" s="271" t="s">
        <v>204</v>
      </c>
      <c r="G158" s="88"/>
      <c r="H158" s="88">
        <v>200</v>
      </c>
      <c r="I158" s="195">
        <v>249.4</v>
      </c>
      <c r="J158" s="88"/>
      <c r="K158" s="88"/>
      <c r="L158" s="124" t="s">
        <v>139</v>
      </c>
      <c r="M158" s="59">
        <v>100</v>
      </c>
      <c r="N158" s="59"/>
      <c r="O158" s="59"/>
    </row>
    <row r="159" spans="1:15" ht="36.75" customHeight="1" x14ac:dyDescent="0.2">
      <c r="A159" s="472"/>
      <c r="B159" s="496"/>
      <c r="C159" s="509"/>
      <c r="D159" s="599"/>
      <c r="E159" s="415"/>
      <c r="F159" s="423" t="s">
        <v>218</v>
      </c>
      <c r="G159" s="606">
        <v>767</v>
      </c>
      <c r="H159" s="223"/>
      <c r="I159" s="576"/>
      <c r="J159" s="606"/>
      <c r="K159" s="606"/>
      <c r="L159" s="724" t="s">
        <v>139</v>
      </c>
      <c r="M159" s="337"/>
      <c r="N159" s="337"/>
      <c r="O159" s="337"/>
    </row>
    <row r="160" spans="1:15" ht="9" customHeight="1" x14ac:dyDescent="0.2">
      <c r="A160" s="472"/>
      <c r="B160" s="496"/>
      <c r="C160" s="509"/>
      <c r="D160" s="599"/>
      <c r="E160" s="415"/>
      <c r="F160" s="424"/>
      <c r="G160" s="607"/>
      <c r="H160" s="224"/>
      <c r="I160" s="577"/>
      <c r="J160" s="607"/>
      <c r="K160" s="607"/>
      <c r="L160" s="725"/>
      <c r="M160" s="338"/>
      <c r="N160" s="338"/>
      <c r="O160" s="338"/>
    </row>
    <row r="161" spans="1:15" ht="0.75" customHeight="1" x14ac:dyDescent="0.2">
      <c r="A161" s="472"/>
      <c r="B161" s="496"/>
      <c r="C161" s="509"/>
      <c r="D161" s="599"/>
      <c r="E161" s="415"/>
      <c r="F161" s="307"/>
      <c r="G161" s="196"/>
      <c r="H161" s="224"/>
      <c r="I161" s="253"/>
      <c r="J161" s="196"/>
      <c r="K161" s="196"/>
      <c r="L161" s="197"/>
      <c r="M161" s="198"/>
      <c r="N161" s="198"/>
      <c r="O161" s="198"/>
    </row>
    <row r="162" spans="1:15" ht="36" customHeight="1" x14ac:dyDescent="0.25">
      <c r="A162" s="472"/>
      <c r="B162" s="496"/>
      <c r="C162" s="509"/>
      <c r="D162" s="599"/>
      <c r="E162" s="415"/>
      <c r="F162" s="244" t="s">
        <v>276</v>
      </c>
      <c r="G162" s="245">
        <f>SUM(G158:G161)</f>
        <v>767</v>
      </c>
      <c r="H162" s="245">
        <f>SUM(H158:H161)</f>
        <v>200</v>
      </c>
      <c r="I162" s="245">
        <f t="shared" ref="I162:K162" si="26">SUM(I158:I161)</f>
        <v>249.4</v>
      </c>
      <c r="J162" s="245">
        <f t="shared" si="26"/>
        <v>0</v>
      </c>
      <c r="K162" s="245">
        <f t="shared" si="26"/>
        <v>0</v>
      </c>
      <c r="L162" s="595"/>
      <c r="M162" s="595"/>
      <c r="N162" s="595"/>
      <c r="O162" s="595"/>
    </row>
    <row r="163" spans="1:15" ht="75" customHeight="1" x14ac:dyDescent="0.2">
      <c r="A163" s="472" t="s">
        <v>18</v>
      </c>
      <c r="B163" s="496" t="s">
        <v>12</v>
      </c>
      <c r="C163" s="509" t="s">
        <v>25</v>
      </c>
      <c r="D163" s="582" t="s">
        <v>89</v>
      </c>
      <c r="E163" s="415" t="s">
        <v>268</v>
      </c>
      <c r="F163" s="601" t="s">
        <v>204</v>
      </c>
      <c r="G163" s="417">
        <v>41</v>
      </c>
      <c r="H163" s="230"/>
      <c r="I163" s="195"/>
      <c r="J163" s="156"/>
      <c r="K163" s="156"/>
      <c r="L163" s="70" t="s">
        <v>296</v>
      </c>
      <c r="M163" s="151"/>
      <c r="N163" s="152"/>
      <c r="O163" s="153"/>
    </row>
    <row r="164" spans="1:15" ht="85.5" customHeight="1" x14ac:dyDescent="0.2">
      <c r="A164" s="472"/>
      <c r="B164" s="496"/>
      <c r="C164" s="509"/>
      <c r="D164" s="582"/>
      <c r="E164" s="415"/>
      <c r="F164" s="602"/>
      <c r="G164" s="418"/>
      <c r="H164" s="221">
        <v>300</v>
      </c>
      <c r="I164" s="195">
        <v>300</v>
      </c>
      <c r="J164" s="156">
        <v>100</v>
      </c>
      <c r="K164" s="156">
        <v>100</v>
      </c>
      <c r="L164" s="578" t="s">
        <v>297</v>
      </c>
      <c r="M164" s="205" t="s">
        <v>193</v>
      </c>
      <c r="N164" s="151"/>
      <c r="O164" s="87"/>
    </row>
    <row r="165" spans="1:15" ht="36" customHeight="1" x14ac:dyDescent="0.2">
      <c r="A165" s="472"/>
      <c r="B165" s="496"/>
      <c r="C165" s="509"/>
      <c r="D165" s="582"/>
      <c r="E165" s="415"/>
      <c r="F165" s="280" t="s">
        <v>43</v>
      </c>
      <c r="G165" s="126">
        <v>10</v>
      </c>
      <c r="H165" s="222">
        <v>10</v>
      </c>
      <c r="I165" s="195">
        <v>10</v>
      </c>
      <c r="J165" s="156"/>
      <c r="K165" s="156"/>
      <c r="L165" s="579"/>
      <c r="M165" s="206">
        <v>2</v>
      </c>
      <c r="N165" s="118"/>
      <c r="O165" s="87"/>
    </row>
    <row r="166" spans="1:15" ht="41.25" customHeight="1" x14ac:dyDescent="0.2">
      <c r="A166" s="472"/>
      <c r="B166" s="496"/>
      <c r="C166" s="509"/>
      <c r="D166" s="582"/>
      <c r="E166" s="415"/>
      <c r="F166" s="272" t="s">
        <v>211</v>
      </c>
      <c r="G166" s="194"/>
      <c r="H166" s="129">
        <v>275</v>
      </c>
      <c r="I166" s="195">
        <v>275</v>
      </c>
      <c r="J166" s="156"/>
      <c r="K166" s="156"/>
      <c r="L166" s="580"/>
      <c r="M166" s="113"/>
      <c r="N166" s="136"/>
      <c r="O166" s="136"/>
    </row>
    <row r="167" spans="1:15" ht="29.25" customHeight="1" x14ac:dyDescent="0.25">
      <c r="A167" s="472"/>
      <c r="B167" s="496"/>
      <c r="C167" s="509"/>
      <c r="D167" s="582"/>
      <c r="E167" s="415"/>
      <c r="F167" s="244" t="s">
        <v>276</v>
      </c>
      <c r="G167" s="243">
        <f>SUM(G163:G166)</f>
        <v>51</v>
      </c>
      <c r="H167" s="243">
        <f>SUM(H163:H166)</f>
        <v>585</v>
      </c>
      <c r="I167" s="245">
        <f>SUM(I163:I166)</f>
        <v>585</v>
      </c>
      <c r="J167" s="243">
        <f>SUM(J163:J166)</f>
        <v>100</v>
      </c>
      <c r="K167" s="243">
        <f>SUM(K163:K166)</f>
        <v>100</v>
      </c>
      <c r="L167" s="595"/>
      <c r="M167" s="595"/>
      <c r="N167" s="595"/>
      <c r="O167" s="595"/>
    </row>
    <row r="168" spans="1:15" ht="45" customHeight="1" x14ac:dyDescent="0.2">
      <c r="A168" s="472" t="s">
        <v>18</v>
      </c>
      <c r="B168" s="422" t="s">
        <v>12</v>
      </c>
      <c r="C168" s="528" t="s">
        <v>190</v>
      </c>
      <c r="D168" s="421" t="s">
        <v>191</v>
      </c>
      <c r="E168" s="594" t="s">
        <v>264</v>
      </c>
      <c r="F168" s="320" t="s">
        <v>204</v>
      </c>
      <c r="G168" s="121">
        <v>233.6</v>
      </c>
      <c r="H168" s="121"/>
      <c r="I168" s="66"/>
      <c r="J168" s="106">
        <v>505</v>
      </c>
      <c r="K168" s="75"/>
      <c r="L168" s="326" t="s">
        <v>295</v>
      </c>
      <c r="M168" s="114"/>
      <c r="N168" s="142">
        <v>100</v>
      </c>
      <c r="O168" s="115"/>
    </row>
    <row r="169" spans="1:15" x14ac:dyDescent="0.25">
      <c r="A169" s="472"/>
      <c r="B169" s="422"/>
      <c r="C169" s="528"/>
      <c r="D169" s="421"/>
      <c r="E169" s="594"/>
      <c r="F169" s="244" t="s">
        <v>10</v>
      </c>
      <c r="G169" s="243">
        <f>SUM(G168:G168)</f>
        <v>233.6</v>
      </c>
      <c r="H169" s="243">
        <f>SUM(H168:H168)</f>
        <v>0</v>
      </c>
      <c r="I169" s="245">
        <f>SUM(I168:I168)</f>
        <v>0</v>
      </c>
      <c r="J169" s="243">
        <f>SUM(J168:J168)</f>
        <v>505</v>
      </c>
      <c r="K169" s="243">
        <f>SUM(K168:K168)</f>
        <v>0</v>
      </c>
      <c r="L169" s="344"/>
      <c r="M169" s="345"/>
      <c r="N169" s="345"/>
      <c r="O169" s="346"/>
    </row>
    <row r="170" spans="1:15" ht="26.25" customHeight="1" x14ac:dyDescent="0.2">
      <c r="A170" s="447" t="s">
        <v>18</v>
      </c>
      <c r="B170" s="449" t="s">
        <v>12</v>
      </c>
      <c r="C170" s="505" t="s">
        <v>45</v>
      </c>
      <c r="D170" s="651" t="s">
        <v>90</v>
      </c>
      <c r="E170" s="403" t="s">
        <v>265</v>
      </c>
      <c r="F170" s="239" t="s">
        <v>204</v>
      </c>
      <c r="G170" s="108"/>
      <c r="H170" s="108"/>
      <c r="I170" s="66"/>
      <c r="J170" s="106">
        <v>249</v>
      </c>
      <c r="K170" s="106">
        <v>120</v>
      </c>
      <c r="L170" s="711" t="s">
        <v>197</v>
      </c>
      <c r="M170" s="654">
        <v>1</v>
      </c>
      <c r="N170" s="654">
        <v>100</v>
      </c>
      <c r="O170" s="654">
        <v>100</v>
      </c>
    </row>
    <row r="171" spans="1:15" ht="29.25" customHeight="1" x14ac:dyDescent="0.2">
      <c r="A171" s="469"/>
      <c r="B171" s="463"/>
      <c r="C171" s="453"/>
      <c r="D171" s="652"/>
      <c r="E171" s="404"/>
      <c r="F171" s="239" t="s">
        <v>213</v>
      </c>
      <c r="G171" s="108"/>
      <c r="H171" s="121">
        <v>50</v>
      </c>
      <c r="I171" s="66">
        <v>50</v>
      </c>
      <c r="J171" s="106">
        <v>935</v>
      </c>
      <c r="K171" s="106">
        <v>680</v>
      </c>
      <c r="L171" s="712"/>
      <c r="M171" s="655"/>
      <c r="N171" s="655"/>
      <c r="O171" s="655"/>
    </row>
    <row r="172" spans="1:15" ht="26.25" customHeight="1" x14ac:dyDescent="0.25">
      <c r="A172" s="448"/>
      <c r="B172" s="450"/>
      <c r="C172" s="454"/>
      <c r="D172" s="653"/>
      <c r="E172" s="405"/>
      <c r="F172" s="244" t="s">
        <v>276</v>
      </c>
      <c r="G172" s="243">
        <f>SUM(G170:G171)</f>
        <v>0</v>
      </c>
      <c r="H172" s="243">
        <f>SUM(H170:H171)</f>
        <v>50</v>
      </c>
      <c r="I172" s="245">
        <f>SUM(I170:I171)</f>
        <v>50</v>
      </c>
      <c r="J172" s="243">
        <f>SUM(J170:J171)</f>
        <v>1184</v>
      </c>
      <c r="K172" s="243">
        <f>SUM(K170:K171)</f>
        <v>800</v>
      </c>
      <c r="L172" s="344"/>
      <c r="M172" s="345"/>
      <c r="N172" s="345"/>
      <c r="O172" s="346"/>
    </row>
    <row r="173" spans="1:15" ht="19.5" customHeight="1" x14ac:dyDescent="0.2">
      <c r="A173" s="472" t="s">
        <v>18</v>
      </c>
      <c r="B173" s="496" t="s">
        <v>12</v>
      </c>
      <c r="C173" s="509" t="s">
        <v>26</v>
      </c>
      <c r="D173" s="400" t="s">
        <v>111</v>
      </c>
      <c r="E173" s="415" t="s">
        <v>266</v>
      </c>
      <c r="F173" s="618" t="s">
        <v>204</v>
      </c>
      <c r="G173" s="614">
        <v>257.2</v>
      </c>
      <c r="H173" s="614">
        <v>91</v>
      </c>
      <c r="I173" s="576">
        <v>91</v>
      </c>
      <c r="J173" s="616">
        <v>340</v>
      </c>
      <c r="K173" s="616">
        <v>220</v>
      </c>
      <c r="L173" s="357" t="s">
        <v>294</v>
      </c>
      <c r="M173" s="360">
        <v>2</v>
      </c>
      <c r="N173" s="360">
        <v>6</v>
      </c>
      <c r="O173" s="360">
        <v>4</v>
      </c>
    </row>
    <row r="174" spans="1:15" ht="72" customHeight="1" x14ac:dyDescent="0.2">
      <c r="A174" s="472"/>
      <c r="B174" s="496"/>
      <c r="C174" s="509"/>
      <c r="D174" s="401"/>
      <c r="E174" s="415"/>
      <c r="F174" s="619"/>
      <c r="G174" s="615"/>
      <c r="H174" s="615"/>
      <c r="I174" s="577"/>
      <c r="J174" s="617"/>
      <c r="K174" s="617"/>
      <c r="L174" s="358"/>
      <c r="M174" s="361"/>
      <c r="N174" s="361"/>
      <c r="O174" s="361"/>
    </row>
    <row r="175" spans="1:15" ht="103.15" customHeight="1" x14ac:dyDescent="0.2">
      <c r="A175" s="472"/>
      <c r="B175" s="496"/>
      <c r="C175" s="509"/>
      <c r="D175" s="401"/>
      <c r="E175" s="415"/>
      <c r="F175" s="282" t="s">
        <v>43</v>
      </c>
      <c r="G175" s="165">
        <v>49.8</v>
      </c>
      <c r="H175" s="225"/>
      <c r="I175" s="253"/>
      <c r="J175" s="166"/>
      <c r="K175" s="166"/>
      <c r="L175" s="359"/>
      <c r="M175" s="362"/>
      <c r="N175" s="362"/>
      <c r="O175" s="362"/>
    </row>
    <row r="176" spans="1:15" ht="27.75" customHeight="1" x14ac:dyDescent="0.25">
      <c r="A176" s="472"/>
      <c r="B176" s="496"/>
      <c r="C176" s="509"/>
      <c r="D176" s="402"/>
      <c r="E176" s="415"/>
      <c r="F176" s="244" t="s">
        <v>276</v>
      </c>
      <c r="G176" s="243">
        <f>SUM(G173:G175)</f>
        <v>307</v>
      </c>
      <c r="H176" s="243">
        <f>SUM(H173:H175)</f>
        <v>91</v>
      </c>
      <c r="I176" s="245">
        <f t="shared" ref="I176:K176" si="27">SUM(I173:I175)</f>
        <v>91</v>
      </c>
      <c r="J176" s="243">
        <f t="shared" si="27"/>
        <v>340</v>
      </c>
      <c r="K176" s="243">
        <f t="shared" si="27"/>
        <v>220</v>
      </c>
      <c r="L176" s="344"/>
      <c r="M176" s="345"/>
      <c r="N176" s="345"/>
      <c r="O176" s="346"/>
    </row>
    <row r="177" spans="1:15" ht="144.75" customHeight="1" x14ac:dyDescent="0.2">
      <c r="A177" s="472" t="s">
        <v>18</v>
      </c>
      <c r="B177" s="496" t="s">
        <v>12</v>
      </c>
      <c r="C177" s="509" t="s">
        <v>33</v>
      </c>
      <c r="D177" s="421" t="s">
        <v>91</v>
      </c>
      <c r="E177" s="415" t="s">
        <v>67</v>
      </c>
      <c r="F177" s="283" t="s">
        <v>204</v>
      </c>
      <c r="G177" s="178">
        <v>40</v>
      </c>
      <c r="H177" s="227">
        <v>98.6</v>
      </c>
      <c r="I177" s="251">
        <v>76.7</v>
      </c>
      <c r="J177" s="183">
        <v>80</v>
      </c>
      <c r="K177" s="183">
        <v>300</v>
      </c>
      <c r="L177" s="158" t="s">
        <v>293</v>
      </c>
      <c r="M177" s="148">
        <v>4</v>
      </c>
      <c r="N177" s="89">
        <v>3</v>
      </c>
      <c r="O177" s="89">
        <v>8</v>
      </c>
    </row>
    <row r="178" spans="1:15" ht="26.25" customHeight="1" x14ac:dyDescent="0.2">
      <c r="A178" s="472"/>
      <c r="B178" s="496"/>
      <c r="C178" s="509"/>
      <c r="D178" s="421"/>
      <c r="E178" s="415"/>
      <c r="F178" s="244" t="s">
        <v>10</v>
      </c>
      <c r="G178" s="245">
        <f>SUM(G177:G177)</f>
        <v>40</v>
      </c>
      <c r="H178" s="245">
        <f>SUM(H177:H177)</f>
        <v>98.6</v>
      </c>
      <c r="I178" s="245">
        <f>SUM(I177:I177)</f>
        <v>76.7</v>
      </c>
      <c r="J178" s="245">
        <f>SUM(J177:J177)</f>
        <v>80</v>
      </c>
      <c r="K178" s="245">
        <f>SUM(K177:K177)</f>
        <v>300</v>
      </c>
      <c r="L178" s="341"/>
      <c r="M178" s="342"/>
      <c r="N178" s="342"/>
      <c r="O178" s="343"/>
    </row>
    <row r="179" spans="1:15" ht="29.25" customHeight="1" x14ac:dyDescent="0.2">
      <c r="A179" s="660" t="s">
        <v>18</v>
      </c>
      <c r="B179" s="661" t="s">
        <v>12</v>
      </c>
      <c r="C179" s="662" t="s">
        <v>47</v>
      </c>
      <c r="D179" s="638" t="s">
        <v>289</v>
      </c>
      <c r="E179" s="415" t="s">
        <v>66</v>
      </c>
      <c r="F179" s="539" t="s">
        <v>204</v>
      </c>
      <c r="G179" s="475">
        <v>1036.5</v>
      </c>
      <c r="H179" s="475">
        <v>606</v>
      </c>
      <c r="I179" s="413">
        <v>649</v>
      </c>
      <c r="J179" s="492">
        <v>1613.5</v>
      </c>
      <c r="K179" s="492">
        <v>1500</v>
      </c>
      <c r="L179" s="120" t="s">
        <v>46</v>
      </c>
      <c r="M179" s="133">
        <v>1</v>
      </c>
      <c r="N179" s="133"/>
      <c r="O179" s="133"/>
    </row>
    <row r="180" spans="1:15" ht="50.25" customHeight="1" x14ac:dyDescent="0.2">
      <c r="A180" s="660"/>
      <c r="B180" s="661"/>
      <c r="C180" s="662"/>
      <c r="D180" s="638"/>
      <c r="E180" s="415"/>
      <c r="F180" s="540"/>
      <c r="G180" s="476"/>
      <c r="H180" s="476"/>
      <c r="I180" s="466"/>
      <c r="J180" s="493"/>
      <c r="K180" s="493"/>
      <c r="L180" s="77" t="s">
        <v>171</v>
      </c>
      <c r="M180" s="143"/>
      <c r="N180" s="143">
        <v>1</v>
      </c>
      <c r="O180" s="143"/>
    </row>
    <row r="181" spans="1:15" ht="66.75" customHeight="1" x14ac:dyDescent="0.2">
      <c r="A181" s="660"/>
      <c r="B181" s="661"/>
      <c r="C181" s="662"/>
      <c r="D181" s="638"/>
      <c r="E181" s="415"/>
      <c r="F181" s="540"/>
      <c r="G181" s="476"/>
      <c r="H181" s="476"/>
      <c r="I181" s="466"/>
      <c r="J181" s="493"/>
      <c r="K181" s="493"/>
      <c r="L181" s="182" t="s">
        <v>290</v>
      </c>
      <c r="M181" s="143">
        <v>3</v>
      </c>
      <c r="N181" s="143">
        <v>4</v>
      </c>
      <c r="O181" s="143">
        <v>4</v>
      </c>
    </row>
    <row r="182" spans="1:15" ht="34.5" customHeight="1" x14ac:dyDescent="0.2">
      <c r="A182" s="660"/>
      <c r="B182" s="661"/>
      <c r="C182" s="662"/>
      <c r="D182" s="638"/>
      <c r="E182" s="415"/>
      <c r="F182" s="540"/>
      <c r="G182" s="476"/>
      <c r="H182" s="476"/>
      <c r="I182" s="466"/>
      <c r="J182" s="493"/>
      <c r="K182" s="493"/>
      <c r="L182" s="101" t="s">
        <v>161</v>
      </c>
      <c r="M182" s="102"/>
      <c r="N182" s="85">
        <v>1</v>
      </c>
      <c r="O182" s="106"/>
    </row>
    <row r="183" spans="1:15" ht="38.25" customHeight="1" x14ac:dyDescent="0.2">
      <c r="A183" s="660"/>
      <c r="B183" s="661"/>
      <c r="C183" s="662"/>
      <c r="D183" s="638"/>
      <c r="E183" s="415"/>
      <c r="F183" s="540"/>
      <c r="G183" s="476"/>
      <c r="H183" s="476"/>
      <c r="I183" s="466"/>
      <c r="J183" s="493"/>
      <c r="K183" s="493"/>
      <c r="L183" s="325" t="s">
        <v>203</v>
      </c>
      <c r="M183" s="204"/>
      <c r="N183" s="204">
        <v>1</v>
      </c>
      <c r="O183" s="204">
        <v>3</v>
      </c>
    </row>
    <row r="184" spans="1:15" ht="147.75" customHeight="1" x14ac:dyDescent="0.2">
      <c r="A184" s="660"/>
      <c r="B184" s="661"/>
      <c r="C184" s="662"/>
      <c r="D184" s="638"/>
      <c r="E184" s="415"/>
      <c r="F184" s="541"/>
      <c r="G184" s="477"/>
      <c r="H184" s="477"/>
      <c r="I184" s="414"/>
      <c r="J184" s="494"/>
      <c r="K184" s="494"/>
      <c r="L184" s="182" t="s">
        <v>291</v>
      </c>
      <c r="M184" s="143">
        <v>1</v>
      </c>
      <c r="N184" s="143">
        <v>1</v>
      </c>
      <c r="O184" s="143">
        <v>1</v>
      </c>
    </row>
    <row r="185" spans="1:15" ht="46.5" customHeight="1" x14ac:dyDescent="0.2">
      <c r="A185" s="660"/>
      <c r="B185" s="661"/>
      <c r="C185" s="662"/>
      <c r="D185" s="638"/>
      <c r="E185" s="415"/>
      <c r="F185" s="284" t="s">
        <v>43</v>
      </c>
      <c r="G185" s="119">
        <v>38</v>
      </c>
      <c r="H185" s="228"/>
      <c r="I185" s="252"/>
      <c r="J185" s="164"/>
      <c r="K185" s="164"/>
      <c r="L185" s="182" t="s">
        <v>292</v>
      </c>
      <c r="M185" s="167"/>
      <c r="N185" s="168"/>
      <c r="O185" s="169"/>
    </row>
    <row r="186" spans="1:15" ht="27.75" customHeight="1" x14ac:dyDescent="0.2">
      <c r="A186" s="660"/>
      <c r="B186" s="661"/>
      <c r="C186" s="662"/>
      <c r="D186" s="638"/>
      <c r="E186" s="415"/>
      <c r="F186" s="244" t="s">
        <v>10</v>
      </c>
      <c r="G186" s="245">
        <f>SUM(G179:G185)</f>
        <v>1074.5</v>
      </c>
      <c r="H186" s="245">
        <f>SUM(H179:H185)</f>
        <v>606</v>
      </c>
      <c r="I186" s="245">
        <f>SUM(I179:I185)</f>
        <v>649</v>
      </c>
      <c r="J186" s="245">
        <f>SUM(J179:J185)</f>
        <v>1613.5</v>
      </c>
      <c r="K186" s="245">
        <f>SUM(K179:K185)</f>
        <v>1500</v>
      </c>
      <c r="L186" s="347"/>
      <c r="M186" s="348"/>
      <c r="N186" s="348"/>
      <c r="O186" s="349"/>
    </row>
    <row r="187" spans="1:15" ht="31.5" customHeight="1" x14ac:dyDescent="0.2">
      <c r="A187" s="660" t="s">
        <v>18</v>
      </c>
      <c r="B187" s="661" t="s">
        <v>12</v>
      </c>
      <c r="C187" s="662" t="s">
        <v>48</v>
      </c>
      <c r="D187" s="638" t="s">
        <v>144</v>
      </c>
      <c r="E187" s="415" t="s">
        <v>267</v>
      </c>
      <c r="F187" s="239" t="s">
        <v>204</v>
      </c>
      <c r="G187" s="106">
        <v>295</v>
      </c>
      <c r="H187" s="106"/>
      <c r="I187" s="146"/>
      <c r="J187" s="106">
        <v>900</v>
      </c>
      <c r="K187" s="106"/>
      <c r="L187" s="718" t="s">
        <v>158</v>
      </c>
      <c r="M187" s="654">
        <v>100</v>
      </c>
      <c r="N187" s="654">
        <v>100</v>
      </c>
      <c r="O187" s="657"/>
    </row>
    <row r="188" spans="1:15" ht="35.25" customHeight="1" x14ac:dyDescent="0.2">
      <c r="A188" s="660"/>
      <c r="B188" s="661"/>
      <c r="C188" s="662"/>
      <c r="D188" s="638"/>
      <c r="E188" s="415"/>
      <c r="F188" s="239" t="s">
        <v>43</v>
      </c>
      <c r="G188" s="106"/>
      <c r="H188" s="106"/>
      <c r="I188" s="146"/>
      <c r="J188" s="106"/>
      <c r="K188" s="106"/>
      <c r="L188" s="719"/>
      <c r="M188" s="655"/>
      <c r="N188" s="655"/>
      <c r="O188" s="658"/>
    </row>
    <row r="189" spans="1:15" ht="26.25" customHeight="1" x14ac:dyDescent="0.2">
      <c r="A189" s="660"/>
      <c r="B189" s="661"/>
      <c r="C189" s="662"/>
      <c r="D189" s="638"/>
      <c r="E189" s="415"/>
      <c r="F189" s="239" t="s">
        <v>212</v>
      </c>
      <c r="G189" s="106">
        <v>477</v>
      </c>
      <c r="H189" s="106">
        <v>450</v>
      </c>
      <c r="I189" s="146">
        <v>450</v>
      </c>
      <c r="J189" s="106"/>
      <c r="K189" s="106"/>
      <c r="L189" s="720"/>
      <c r="M189" s="656"/>
      <c r="N189" s="656"/>
      <c r="O189" s="659"/>
    </row>
    <row r="190" spans="1:15" ht="30" customHeight="1" x14ac:dyDescent="0.2">
      <c r="A190" s="660"/>
      <c r="B190" s="661"/>
      <c r="C190" s="662"/>
      <c r="D190" s="638"/>
      <c r="E190" s="415"/>
      <c r="F190" s="244" t="s">
        <v>10</v>
      </c>
      <c r="G190" s="245">
        <f>SUM(G187:G189)</f>
        <v>772</v>
      </c>
      <c r="H190" s="245">
        <f>SUM(H187:H189)</f>
        <v>450</v>
      </c>
      <c r="I190" s="245">
        <f t="shared" ref="I190:K190" si="28">SUM(I187:I189)</f>
        <v>450</v>
      </c>
      <c r="J190" s="245">
        <f t="shared" si="28"/>
        <v>900</v>
      </c>
      <c r="K190" s="245">
        <f t="shared" si="28"/>
        <v>0</v>
      </c>
      <c r="L190" s="726"/>
      <c r="M190" s="727"/>
      <c r="N190" s="727"/>
      <c r="O190" s="728"/>
    </row>
    <row r="191" spans="1:15" ht="29.25" customHeight="1" x14ac:dyDescent="0.2">
      <c r="A191" s="472" t="s">
        <v>18</v>
      </c>
      <c r="B191" s="496" t="s">
        <v>12</v>
      </c>
      <c r="C191" s="509" t="s">
        <v>35</v>
      </c>
      <c r="D191" s="650" t="s">
        <v>92</v>
      </c>
      <c r="E191" s="415" t="s">
        <v>268</v>
      </c>
      <c r="F191" s="280" t="s">
        <v>204</v>
      </c>
      <c r="G191" s="126">
        <v>203</v>
      </c>
      <c r="H191" s="222"/>
      <c r="I191" s="98"/>
      <c r="J191" s="145"/>
      <c r="K191" s="145"/>
      <c r="L191" s="632" t="s">
        <v>116</v>
      </c>
      <c r="M191" s="353"/>
      <c r="N191" s="353"/>
      <c r="O191" s="353"/>
    </row>
    <row r="192" spans="1:15" ht="29.25" customHeight="1" x14ac:dyDescent="0.2">
      <c r="A192" s="472"/>
      <c r="B192" s="496"/>
      <c r="C192" s="509"/>
      <c r="D192" s="650"/>
      <c r="E192" s="415"/>
      <c r="F192" s="285" t="s">
        <v>43</v>
      </c>
      <c r="G192" s="126">
        <v>130</v>
      </c>
      <c r="H192" s="222"/>
      <c r="I192" s="98"/>
      <c r="J192" s="145"/>
      <c r="K192" s="145"/>
      <c r="L192" s="633"/>
      <c r="M192" s="354"/>
      <c r="N192" s="354"/>
      <c r="O192" s="354"/>
    </row>
    <row r="193" spans="1:15" ht="29.25" customHeight="1" x14ac:dyDescent="0.2">
      <c r="A193" s="472"/>
      <c r="B193" s="496"/>
      <c r="C193" s="509"/>
      <c r="D193" s="650"/>
      <c r="E193" s="415"/>
      <c r="F193" s="285" t="s">
        <v>210</v>
      </c>
      <c r="G193" s="208">
        <v>277.39999999999998</v>
      </c>
      <c r="H193" s="222"/>
      <c r="I193" s="98">
        <v>50.5</v>
      </c>
      <c r="J193" s="145"/>
      <c r="K193" s="145"/>
      <c r="L193" s="323" t="s">
        <v>287</v>
      </c>
      <c r="M193" s="138">
        <v>1</v>
      </c>
      <c r="N193" s="104"/>
      <c r="O193" s="104"/>
    </row>
    <row r="194" spans="1:15" ht="29.25" customHeight="1" x14ac:dyDescent="0.2">
      <c r="A194" s="472"/>
      <c r="B194" s="496"/>
      <c r="C194" s="509"/>
      <c r="D194" s="650"/>
      <c r="E194" s="415"/>
      <c r="F194" s="285" t="s">
        <v>209</v>
      </c>
      <c r="G194" s="126">
        <v>45.5</v>
      </c>
      <c r="H194" s="222"/>
      <c r="I194" s="98">
        <v>1.5</v>
      </c>
      <c r="J194" s="145"/>
      <c r="K194" s="145"/>
      <c r="L194" s="324" t="s">
        <v>288</v>
      </c>
      <c r="M194" s="138">
        <v>1</v>
      </c>
      <c r="N194" s="104"/>
      <c r="O194" s="104"/>
    </row>
    <row r="195" spans="1:15" ht="24" customHeight="1" x14ac:dyDescent="0.2">
      <c r="A195" s="472"/>
      <c r="B195" s="496"/>
      <c r="C195" s="509"/>
      <c r="D195" s="650"/>
      <c r="E195" s="415"/>
      <c r="F195" s="244" t="s">
        <v>10</v>
      </c>
      <c r="G195" s="243">
        <f>SUM(G191+G192+G193+G194)</f>
        <v>655.9</v>
      </c>
      <c r="H195" s="243">
        <f>SUM(H191+H192+H193+H194)</f>
        <v>0</v>
      </c>
      <c r="I195" s="245">
        <f t="shared" ref="I195:K195" si="29">SUM(I191+I192+I193+I194)</f>
        <v>52</v>
      </c>
      <c r="J195" s="243">
        <f t="shared" si="29"/>
        <v>0</v>
      </c>
      <c r="K195" s="243">
        <f t="shared" si="29"/>
        <v>0</v>
      </c>
      <c r="L195" s="347"/>
      <c r="M195" s="348"/>
      <c r="N195" s="348"/>
      <c r="O195" s="349"/>
    </row>
    <row r="196" spans="1:15" ht="29.25" customHeight="1" x14ac:dyDescent="0.2">
      <c r="A196" s="472" t="s">
        <v>18</v>
      </c>
      <c r="B196" s="496" t="s">
        <v>12</v>
      </c>
      <c r="C196" s="509" t="s">
        <v>34</v>
      </c>
      <c r="D196" s="650" t="s">
        <v>179</v>
      </c>
      <c r="E196" s="415" t="s">
        <v>265</v>
      </c>
      <c r="F196" s="280" t="s">
        <v>204</v>
      </c>
      <c r="G196" s="126">
        <v>729.8</v>
      </c>
      <c r="H196" s="222"/>
      <c r="I196" s="98"/>
      <c r="J196" s="145"/>
      <c r="K196" s="145"/>
      <c r="L196" s="685"/>
      <c r="M196" s="686"/>
      <c r="N196" s="686"/>
      <c r="O196" s="687"/>
    </row>
    <row r="197" spans="1:15" ht="24" customHeight="1" x14ac:dyDescent="0.2">
      <c r="A197" s="472"/>
      <c r="B197" s="496"/>
      <c r="C197" s="509"/>
      <c r="D197" s="650"/>
      <c r="E197" s="415"/>
      <c r="F197" s="244" t="s">
        <v>10</v>
      </c>
      <c r="G197" s="243">
        <f>SUM(G196:G196)</f>
        <v>729.8</v>
      </c>
      <c r="H197" s="243">
        <f>SUM(H196:H196)</f>
        <v>0</v>
      </c>
      <c r="I197" s="245">
        <f>SUM(I196:I196)</f>
        <v>0</v>
      </c>
      <c r="J197" s="243">
        <f>SUM(J196:J196)</f>
        <v>0</v>
      </c>
      <c r="K197" s="243">
        <f>SUM(K196:K196)</f>
        <v>0</v>
      </c>
      <c r="L197" s="347"/>
      <c r="M197" s="348"/>
      <c r="N197" s="348"/>
      <c r="O197" s="349"/>
    </row>
    <row r="198" spans="1:15" ht="25.5" customHeight="1" x14ac:dyDescent="0.2">
      <c r="A198" s="472" t="s">
        <v>18</v>
      </c>
      <c r="B198" s="422" t="s">
        <v>12</v>
      </c>
      <c r="C198" s="432" t="s">
        <v>36</v>
      </c>
      <c r="D198" s="582" t="s">
        <v>97</v>
      </c>
      <c r="E198" s="594" t="s">
        <v>269</v>
      </c>
      <c r="F198" s="271" t="s">
        <v>204</v>
      </c>
      <c r="G198" s="126">
        <v>99.6</v>
      </c>
      <c r="H198" s="222"/>
      <c r="I198" s="200"/>
      <c r="J198" s="126"/>
      <c r="K198" s="126"/>
      <c r="L198" s="39" t="s">
        <v>46</v>
      </c>
      <c r="M198" s="123"/>
      <c r="N198" s="84"/>
      <c r="O198" s="84"/>
    </row>
    <row r="199" spans="1:15" ht="27.75" customHeight="1" x14ac:dyDescent="0.2">
      <c r="A199" s="472"/>
      <c r="B199" s="422"/>
      <c r="C199" s="432"/>
      <c r="D199" s="582"/>
      <c r="E199" s="594"/>
      <c r="F199" s="285" t="s">
        <v>43</v>
      </c>
      <c r="G199" s="126">
        <v>67.400000000000006</v>
      </c>
      <c r="H199" s="222">
        <v>305</v>
      </c>
      <c r="I199" s="200">
        <v>305</v>
      </c>
      <c r="J199" s="126"/>
      <c r="K199" s="126"/>
      <c r="L199" s="632" t="s">
        <v>140</v>
      </c>
      <c r="M199" s="353"/>
      <c r="N199" s="464"/>
      <c r="O199" s="464"/>
    </row>
    <row r="200" spans="1:15" ht="30" customHeight="1" x14ac:dyDescent="0.2">
      <c r="A200" s="472"/>
      <c r="B200" s="422"/>
      <c r="C200" s="432"/>
      <c r="D200" s="582"/>
      <c r="E200" s="594"/>
      <c r="F200" s="271" t="s">
        <v>218</v>
      </c>
      <c r="G200" s="126">
        <v>15</v>
      </c>
      <c r="H200" s="222">
        <v>99</v>
      </c>
      <c r="I200" s="200">
        <v>99</v>
      </c>
      <c r="J200" s="126"/>
      <c r="K200" s="126"/>
      <c r="L200" s="633"/>
      <c r="M200" s="354"/>
      <c r="N200" s="465"/>
      <c r="O200" s="465"/>
    </row>
    <row r="201" spans="1:15" ht="17.25" customHeight="1" x14ac:dyDescent="0.2">
      <c r="A201" s="472"/>
      <c r="B201" s="422"/>
      <c r="C201" s="432"/>
      <c r="D201" s="582"/>
      <c r="E201" s="594"/>
      <c r="F201" s="271" t="s">
        <v>219</v>
      </c>
      <c r="G201" s="126">
        <v>1105</v>
      </c>
      <c r="H201" s="222">
        <v>1020</v>
      </c>
      <c r="I201" s="200">
        <v>1020</v>
      </c>
      <c r="J201" s="126"/>
      <c r="K201" s="126"/>
      <c r="L201" s="46" t="s">
        <v>112</v>
      </c>
      <c r="M201" s="138">
        <v>2</v>
      </c>
      <c r="N201" s="138"/>
      <c r="O201" s="138"/>
    </row>
    <row r="202" spans="1:15" ht="28.5" customHeight="1" x14ac:dyDescent="0.2">
      <c r="A202" s="472"/>
      <c r="B202" s="422"/>
      <c r="C202" s="432"/>
      <c r="D202" s="582"/>
      <c r="E202" s="594"/>
      <c r="F202" s="244" t="s">
        <v>10</v>
      </c>
      <c r="G202" s="243">
        <f>SUM(G198:G201)</f>
        <v>1287</v>
      </c>
      <c r="H202" s="243">
        <f>SUM(H198:H201)</f>
        <v>1424</v>
      </c>
      <c r="I202" s="245">
        <f>SUM(I198:I201)</f>
        <v>1424</v>
      </c>
      <c r="J202" s="243">
        <f>SUM(J198:J201)</f>
        <v>0</v>
      </c>
      <c r="K202" s="243">
        <f>SUM(K198:K201)</f>
        <v>0</v>
      </c>
      <c r="L202" s="347"/>
      <c r="M202" s="348"/>
      <c r="N202" s="348"/>
      <c r="O202" s="349"/>
    </row>
    <row r="203" spans="1:15" ht="24.75" customHeight="1" x14ac:dyDescent="0.2">
      <c r="A203" s="472" t="s">
        <v>18</v>
      </c>
      <c r="B203" s="422" t="s">
        <v>12</v>
      </c>
      <c r="C203" s="432" t="s">
        <v>37</v>
      </c>
      <c r="D203" s="582" t="s">
        <v>96</v>
      </c>
      <c r="E203" s="594" t="s">
        <v>268</v>
      </c>
      <c r="F203" s="271" t="s">
        <v>204</v>
      </c>
      <c r="G203" s="126">
        <v>2.1</v>
      </c>
      <c r="H203" s="222">
        <v>236.6</v>
      </c>
      <c r="I203" s="98">
        <v>236.6</v>
      </c>
      <c r="J203" s="129">
        <v>550</v>
      </c>
      <c r="K203" s="126"/>
      <c r="L203" s="630" t="s">
        <v>46</v>
      </c>
      <c r="M203" s="353">
        <v>1</v>
      </c>
      <c r="N203" s="353"/>
      <c r="O203" s="353"/>
    </row>
    <row r="204" spans="1:15" ht="27.75" customHeight="1" x14ac:dyDescent="0.2">
      <c r="A204" s="472"/>
      <c r="B204" s="422"/>
      <c r="C204" s="432"/>
      <c r="D204" s="582"/>
      <c r="E204" s="594"/>
      <c r="F204" s="271" t="s">
        <v>43</v>
      </c>
      <c r="G204" s="126"/>
      <c r="H204" s="222"/>
      <c r="I204" s="200"/>
      <c r="J204" s="129"/>
      <c r="K204" s="126"/>
      <c r="L204" s="631"/>
      <c r="M204" s="354"/>
      <c r="N204" s="354"/>
      <c r="O204" s="354"/>
    </row>
    <row r="205" spans="1:15" ht="23.25" customHeight="1" x14ac:dyDescent="0.2">
      <c r="A205" s="472"/>
      <c r="B205" s="422"/>
      <c r="C205" s="432"/>
      <c r="D205" s="582"/>
      <c r="E205" s="594"/>
      <c r="F205" s="271" t="s">
        <v>218</v>
      </c>
      <c r="G205" s="126"/>
      <c r="H205" s="222">
        <v>17.600000000000001</v>
      </c>
      <c r="I205" s="200">
        <v>17.600000000000001</v>
      </c>
      <c r="J205" s="129"/>
      <c r="K205" s="126"/>
      <c r="L205" s="73" t="s">
        <v>141</v>
      </c>
      <c r="M205" s="99">
        <v>1</v>
      </c>
      <c r="N205" s="99"/>
      <c r="O205" s="138"/>
    </row>
    <row r="206" spans="1:15" ht="54" customHeight="1" x14ac:dyDescent="0.2">
      <c r="A206" s="472"/>
      <c r="B206" s="422"/>
      <c r="C206" s="432"/>
      <c r="D206" s="582"/>
      <c r="E206" s="594"/>
      <c r="F206" s="271" t="s">
        <v>219</v>
      </c>
      <c r="G206" s="126">
        <v>443</v>
      </c>
      <c r="H206" s="222">
        <v>200</v>
      </c>
      <c r="I206" s="200">
        <v>200</v>
      </c>
      <c r="J206" s="129">
        <v>282</v>
      </c>
      <c r="K206" s="126"/>
      <c r="L206" s="73" t="s">
        <v>142</v>
      </c>
      <c r="M206" s="99">
        <v>100</v>
      </c>
      <c r="N206" s="99"/>
      <c r="O206" s="138"/>
    </row>
    <row r="207" spans="1:15" ht="31.5" customHeight="1" x14ac:dyDescent="0.2">
      <c r="A207" s="472"/>
      <c r="B207" s="422"/>
      <c r="C207" s="432"/>
      <c r="D207" s="582"/>
      <c r="E207" s="594"/>
      <c r="F207" s="244" t="s">
        <v>10</v>
      </c>
      <c r="G207" s="243">
        <f t="shared" ref="G207:H207" si="30">SUM(G203:G206)</f>
        <v>445.1</v>
      </c>
      <c r="H207" s="243">
        <f t="shared" si="30"/>
        <v>454.2</v>
      </c>
      <c r="I207" s="245">
        <f>SUM(I203:I206)</f>
        <v>454.2</v>
      </c>
      <c r="J207" s="243">
        <f t="shared" ref="J207:K207" si="31">SUM(J203:J206)</f>
        <v>832</v>
      </c>
      <c r="K207" s="243">
        <f t="shared" si="31"/>
        <v>0</v>
      </c>
      <c r="L207" s="347"/>
      <c r="M207" s="348"/>
      <c r="N207" s="348"/>
      <c r="O207" s="349"/>
    </row>
    <row r="208" spans="1:15" s="9" customFormat="1" ht="28.5" customHeight="1" x14ac:dyDescent="0.25">
      <c r="A208" s="620" t="s">
        <v>18</v>
      </c>
      <c r="B208" s="621" t="s">
        <v>12</v>
      </c>
      <c r="C208" s="622" t="s">
        <v>49</v>
      </c>
      <c r="D208" s="623" t="s">
        <v>95</v>
      </c>
      <c r="E208" s="594" t="s">
        <v>268</v>
      </c>
      <c r="F208" s="286" t="s">
        <v>204</v>
      </c>
      <c r="G208" s="44">
        <v>192.8</v>
      </c>
      <c r="H208" s="229">
        <v>266</v>
      </c>
      <c r="I208" s="260">
        <v>266</v>
      </c>
      <c r="J208" s="134"/>
      <c r="K208" s="134"/>
      <c r="L208" s="78" t="s">
        <v>46</v>
      </c>
      <c r="M208" s="139">
        <v>1</v>
      </c>
      <c r="N208" s="135"/>
      <c r="O208" s="135"/>
    </row>
    <row r="209" spans="1:15" s="9" customFormat="1" ht="47.25" customHeight="1" x14ac:dyDescent="0.25">
      <c r="A209" s="620"/>
      <c r="B209" s="621"/>
      <c r="C209" s="622"/>
      <c r="D209" s="623"/>
      <c r="E209" s="594"/>
      <c r="F209" s="271" t="s">
        <v>43</v>
      </c>
      <c r="G209" s="135"/>
      <c r="H209" s="234">
        <v>154.9</v>
      </c>
      <c r="I209" s="260">
        <v>154.9</v>
      </c>
      <c r="J209" s="134"/>
      <c r="K209" s="134"/>
      <c r="L209" s="643" t="s">
        <v>286</v>
      </c>
      <c r="M209" s="645">
        <v>2</v>
      </c>
      <c r="N209" s="647"/>
      <c r="O209" s="647"/>
    </row>
    <row r="210" spans="1:15" s="9" customFormat="1" ht="32.25" customHeight="1" x14ac:dyDescent="0.25">
      <c r="A210" s="620"/>
      <c r="B210" s="621"/>
      <c r="C210" s="622"/>
      <c r="D210" s="623"/>
      <c r="E210" s="594"/>
      <c r="F210" s="729" t="s">
        <v>219</v>
      </c>
      <c r="G210" s="730">
        <v>956.7</v>
      </c>
      <c r="H210" s="688">
        <v>956.8</v>
      </c>
      <c r="I210" s="731">
        <v>956.8</v>
      </c>
      <c r="J210" s="649"/>
      <c r="K210" s="649"/>
      <c r="L210" s="644"/>
      <c r="M210" s="646"/>
      <c r="N210" s="648"/>
      <c r="O210" s="648"/>
    </row>
    <row r="211" spans="1:15" s="9" customFormat="1" ht="36.75" customHeight="1" x14ac:dyDescent="0.25">
      <c r="A211" s="620"/>
      <c r="B211" s="621"/>
      <c r="C211" s="622"/>
      <c r="D211" s="623"/>
      <c r="E211" s="594"/>
      <c r="F211" s="729"/>
      <c r="G211" s="730"/>
      <c r="H211" s="689"/>
      <c r="I211" s="731"/>
      <c r="J211" s="649"/>
      <c r="K211" s="649"/>
      <c r="L211" s="46" t="s">
        <v>68</v>
      </c>
      <c r="M211" s="139">
        <v>2</v>
      </c>
      <c r="N211" s="139"/>
      <c r="O211" s="79"/>
    </row>
    <row r="212" spans="1:15" s="9" customFormat="1" ht="27.75" customHeight="1" x14ac:dyDescent="0.25">
      <c r="A212" s="620"/>
      <c r="B212" s="621"/>
      <c r="C212" s="622"/>
      <c r="D212" s="623"/>
      <c r="E212" s="594"/>
      <c r="F212" s="244" t="s">
        <v>10</v>
      </c>
      <c r="G212" s="247">
        <f>ABS(G208+G210+G209)</f>
        <v>1149.5</v>
      </c>
      <c r="H212" s="247">
        <f>ABS(H208+H210+H209)</f>
        <v>1377.7</v>
      </c>
      <c r="I212" s="261">
        <f t="shared" ref="I212:K212" si="32">ABS(I208+I210+I209)</f>
        <v>1377.7</v>
      </c>
      <c r="J212" s="247">
        <f t="shared" si="32"/>
        <v>0</v>
      </c>
      <c r="K212" s="247">
        <f t="shared" si="32"/>
        <v>0</v>
      </c>
      <c r="L212" s="624"/>
      <c r="M212" s="624"/>
      <c r="N212" s="624"/>
      <c r="O212" s="624"/>
    </row>
    <row r="213" spans="1:15" s="9" customFormat="1" ht="46.5" customHeight="1" x14ac:dyDescent="0.25">
      <c r="A213" s="620" t="s">
        <v>18</v>
      </c>
      <c r="B213" s="621" t="s">
        <v>12</v>
      </c>
      <c r="C213" s="622" t="s">
        <v>160</v>
      </c>
      <c r="D213" s="623" t="s">
        <v>180</v>
      </c>
      <c r="E213" s="594" t="s">
        <v>273</v>
      </c>
      <c r="F213" s="286" t="s">
        <v>204</v>
      </c>
      <c r="G213" s="135"/>
      <c r="H213" s="135"/>
      <c r="I213" s="260"/>
      <c r="J213" s="134"/>
      <c r="K213" s="134"/>
      <c r="L213" s="173" t="s">
        <v>181</v>
      </c>
      <c r="M213" s="627"/>
      <c r="N213" s="628"/>
      <c r="O213" s="629"/>
    </row>
    <row r="214" spans="1:15" s="9" customFormat="1" ht="31.5" customHeight="1" x14ac:dyDescent="0.25">
      <c r="A214" s="620"/>
      <c r="B214" s="621"/>
      <c r="C214" s="622"/>
      <c r="D214" s="623"/>
      <c r="E214" s="594"/>
      <c r="F214" s="271" t="s">
        <v>43</v>
      </c>
      <c r="G214" s="44">
        <v>150</v>
      </c>
      <c r="H214" s="229"/>
      <c r="I214" s="260"/>
      <c r="J214" s="134"/>
      <c r="K214" s="134"/>
      <c r="L214" s="173" t="s">
        <v>182</v>
      </c>
      <c r="M214" s="627"/>
      <c r="N214" s="628"/>
      <c r="O214" s="629"/>
    </row>
    <row r="215" spans="1:15" s="9" customFormat="1" ht="46.5" customHeight="1" x14ac:dyDescent="0.25">
      <c r="A215" s="620"/>
      <c r="B215" s="621"/>
      <c r="C215" s="622"/>
      <c r="D215" s="623"/>
      <c r="E215" s="594"/>
      <c r="F215" s="286" t="s">
        <v>219</v>
      </c>
      <c r="G215" s="135"/>
      <c r="H215" s="135"/>
      <c r="I215" s="260"/>
      <c r="J215" s="134"/>
      <c r="K215" s="134"/>
      <c r="L215" s="173" t="s">
        <v>183</v>
      </c>
      <c r="M215" s="627"/>
      <c r="N215" s="628"/>
      <c r="O215" s="629"/>
    </row>
    <row r="216" spans="1:15" s="9" customFormat="1" ht="24.75" customHeight="1" x14ac:dyDescent="0.25">
      <c r="A216" s="620"/>
      <c r="B216" s="621"/>
      <c r="C216" s="622"/>
      <c r="D216" s="623"/>
      <c r="E216" s="594"/>
      <c r="F216" s="244" t="s">
        <v>10</v>
      </c>
      <c r="G216" s="247">
        <f>ABS(G213+G214+G215)</f>
        <v>150</v>
      </c>
      <c r="H216" s="247">
        <f>ABS(H213+H214+H215)</f>
        <v>0</v>
      </c>
      <c r="I216" s="261">
        <f t="shared" ref="I216:K216" si="33">ABS(I213+I214+I215)</f>
        <v>0</v>
      </c>
      <c r="J216" s="247">
        <f t="shared" si="33"/>
        <v>0</v>
      </c>
      <c r="K216" s="247">
        <f t="shared" si="33"/>
        <v>0</v>
      </c>
      <c r="L216" s="624"/>
      <c r="M216" s="624"/>
      <c r="N216" s="624"/>
      <c r="O216" s="624"/>
    </row>
    <row r="217" spans="1:15" s="9" customFormat="1" ht="75" customHeight="1" x14ac:dyDescent="0.25">
      <c r="A217" s="620" t="s">
        <v>18</v>
      </c>
      <c r="B217" s="621" t="s">
        <v>12</v>
      </c>
      <c r="C217" s="713" t="s">
        <v>50</v>
      </c>
      <c r="D217" s="638" t="s">
        <v>106</v>
      </c>
      <c r="E217" s="639" t="s">
        <v>271</v>
      </c>
      <c r="F217" s="319" t="s">
        <v>204</v>
      </c>
      <c r="G217" s="163">
        <v>51.5</v>
      </c>
      <c r="H217" s="163"/>
      <c r="I217" s="262"/>
      <c r="J217" s="44"/>
      <c r="K217" s="44"/>
      <c r="L217" s="45" t="s">
        <v>280</v>
      </c>
      <c r="M217" s="627"/>
      <c r="N217" s="628"/>
      <c r="O217" s="629"/>
    </row>
    <row r="218" spans="1:15" s="9" customFormat="1" ht="28.5" customHeight="1" x14ac:dyDescent="0.25">
      <c r="A218" s="620"/>
      <c r="B218" s="621"/>
      <c r="C218" s="713"/>
      <c r="D218" s="638"/>
      <c r="E218" s="639"/>
      <c r="F218" s="321" t="s">
        <v>276</v>
      </c>
      <c r="G218" s="247">
        <f t="shared" ref="G218:K218" si="34">SUM(G217)</f>
        <v>51.5</v>
      </c>
      <c r="H218" s="247">
        <f t="shared" si="34"/>
        <v>0</v>
      </c>
      <c r="I218" s="261">
        <f t="shared" si="34"/>
        <v>0</v>
      </c>
      <c r="J218" s="247">
        <f t="shared" si="34"/>
        <v>0</v>
      </c>
      <c r="K218" s="247">
        <f t="shared" si="34"/>
        <v>0</v>
      </c>
      <c r="L218" s="624"/>
      <c r="M218" s="624"/>
      <c r="N218" s="624"/>
      <c r="O218" s="624"/>
    </row>
    <row r="219" spans="1:15" s="9" customFormat="1" ht="28.5" customHeight="1" x14ac:dyDescent="0.25">
      <c r="A219" s="694" t="s">
        <v>18</v>
      </c>
      <c r="B219" s="696" t="s">
        <v>12</v>
      </c>
      <c r="C219" s="698" t="s">
        <v>227</v>
      </c>
      <c r="D219" s="651" t="s">
        <v>228</v>
      </c>
      <c r="E219" s="702" t="s">
        <v>270</v>
      </c>
      <c r="F219" s="319" t="s">
        <v>226</v>
      </c>
      <c r="G219" s="135"/>
      <c r="H219" s="135"/>
      <c r="I219" s="260">
        <v>16.399999999999999</v>
      </c>
      <c r="J219" s="135"/>
      <c r="K219" s="135"/>
      <c r="L219" s="705" t="s">
        <v>230</v>
      </c>
      <c r="M219" s="645">
        <v>100</v>
      </c>
      <c r="N219" s="647"/>
      <c r="O219" s="647"/>
    </row>
    <row r="220" spans="1:15" s="9" customFormat="1" ht="28.5" customHeight="1" x14ac:dyDescent="0.25">
      <c r="A220" s="695"/>
      <c r="B220" s="697"/>
      <c r="C220" s="699"/>
      <c r="D220" s="652"/>
      <c r="E220" s="703"/>
      <c r="F220" s="319" t="s">
        <v>218</v>
      </c>
      <c r="G220" s="135"/>
      <c r="H220" s="135"/>
      <c r="I220" s="260">
        <v>16.399999999999999</v>
      </c>
      <c r="J220" s="135"/>
      <c r="K220" s="135"/>
      <c r="L220" s="706"/>
      <c r="M220" s="717"/>
      <c r="N220" s="648"/>
      <c r="O220" s="648"/>
    </row>
    <row r="221" spans="1:15" s="9" customFormat="1" ht="28.5" customHeight="1" x14ac:dyDescent="0.25">
      <c r="A221" s="689"/>
      <c r="B221" s="689"/>
      <c r="C221" s="700"/>
      <c r="D221" s="701"/>
      <c r="E221" s="704"/>
      <c r="F221" s="321" t="s">
        <v>276</v>
      </c>
      <c r="G221" s="247"/>
      <c r="H221" s="247"/>
      <c r="I221" s="261">
        <f>SUM(I219:I220)</f>
        <v>32.799999999999997</v>
      </c>
      <c r="J221" s="247"/>
      <c r="K221" s="247"/>
      <c r="L221" s="247"/>
      <c r="M221" s="608"/>
      <c r="N221" s="609"/>
      <c r="O221" s="610"/>
    </row>
    <row r="222" spans="1:15" s="9" customFormat="1" ht="21" customHeight="1" x14ac:dyDescent="0.25">
      <c r="A222" s="132" t="s">
        <v>18</v>
      </c>
      <c r="B222" s="130" t="s">
        <v>12</v>
      </c>
      <c r="C222" s="708" t="s">
        <v>283</v>
      </c>
      <c r="D222" s="708"/>
      <c r="E222" s="708"/>
      <c r="F222" s="708"/>
      <c r="G222" s="137">
        <f>ABS(G153+G157+G162+G167+G169+G172+G176+G178+G186+G190+G195+G197+G202+G207+G212+G216+G218)</f>
        <v>8798</v>
      </c>
      <c r="H222" s="236">
        <f>ABS(H153+H157+H162+H167+H169+H172+H176+H178+H186+H190+H195+H197+H202+H207+H212+H216+H218)</f>
        <v>5956.5</v>
      </c>
      <c r="I222" s="263">
        <f>ABS(I153+I157+I162+I167+I169+I172+I176+I178+I186+I190+I195+I197+I202+I207+I212+I216+I218+I221)</f>
        <v>5991.8</v>
      </c>
      <c r="J222" s="137">
        <f>ABS(J153+J157+J162+J167+J169+J172+J176+J178+J186+J190+J195+J197+J202+J207+J212+J216+J218)</f>
        <v>5874.5</v>
      </c>
      <c r="K222" s="137">
        <f>ABS(K153+K157+K162+K167+K169+K172+K176+K178+K186+K190+K195+K197+K202+K207+K212+K216+K218)</f>
        <v>3413</v>
      </c>
      <c r="L222" s="709"/>
      <c r="M222" s="709"/>
      <c r="N222" s="709"/>
      <c r="O222" s="709"/>
    </row>
    <row r="223" spans="1:15" s="9" customFormat="1" ht="18" customHeight="1" x14ac:dyDescent="0.25">
      <c r="A223" s="96" t="s">
        <v>18</v>
      </c>
      <c r="B223" s="47" t="s">
        <v>15</v>
      </c>
      <c r="C223" s="47" t="s">
        <v>94</v>
      </c>
      <c r="D223" s="47"/>
      <c r="E223" s="264"/>
      <c r="F223" s="250"/>
      <c r="G223" s="130"/>
      <c r="H223" s="226"/>
      <c r="I223" s="264"/>
      <c r="J223" s="130"/>
      <c r="K223" s="130"/>
      <c r="L223" s="690"/>
      <c r="M223" s="691"/>
      <c r="N223" s="691"/>
      <c r="O223" s="692"/>
    </row>
    <row r="224" spans="1:15" s="9" customFormat="1" ht="20.25" customHeight="1" x14ac:dyDescent="0.25">
      <c r="A224" s="620" t="s">
        <v>18</v>
      </c>
      <c r="B224" s="642" t="s">
        <v>15</v>
      </c>
      <c r="C224" s="611" t="s">
        <v>7</v>
      </c>
      <c r="D224" s="613" t="s">
        <v>93</v>
      </c>
      <c r="E224" s="714" t="s">
        <v>52</v>
      </c>
      <c r="F224" s="319" t="s">
        <v>204</v>
      </c>
      <c r="G224" s="44"/>
      <c r="H224" s="229"/>
      <c r="I224" s="260"/>
      <c r="J224" s="83"/>
      <c r="K224" s="83"/>
      <c r="L224" s="715" t="s">
        <v>279</v>
      </c>
      <c r="M224" s="716"/>
      <c r="N224" s="637">
        <v>8</v>
      </c>
      <c r="O224" s="637"/>
    </row>
    <row r="225" spans="1:15" s="9" customFormat="1" ht="35.25" customHeight="1" x14ac:dyDescent="0.25">
      <c r="A225" s="620"/>
      <c r="B225" s="642"/>
      <c r="C225" s="611"/>
      <c r="D225" s="613"/>
      <c r="E225" s="714"/>
      <c r="F225" s="320" t="s">
        <v>211</v>
      </c>
      <c r="G225" s="44"/>
      <c r="H225" s="229"/>
      <c r="I225" s="260"/>
      <c r="J225" s="83">
        <v>23.2</v>
      </c>
      <c r="K225" s="83"/>
      <c r="L225" s="715"/>
      <c r="M225" s="716"/>
      <c r="N225" s="637"/>
      <c r="O225" s="637"/>
    </row>
    <row r="226" spans="1:15" s="9" customFormat="1" ht="27" customHeight="1" x14ac:dyDescent="0.25">
      <c r="A226" s="620"/>
      <c r="B226" s="642"/>
      <c r="C226" s="612"/>
      <c r="D226" s="613"/>
      <c r="E226" s="714"/>
      <c r="F226" s="321" t="s">
        <v>276</v>
      </c>
      <c r="G226" s="247">
        <f t="shared" ref="G226:K226" si="35">SUM(G224:G225)</f>
        <v>0</v>
      </c>
      <c r="H226" s="247">
        <f t="shared" si="35"/>
        <v>0</v>
      </c>
      <c r="I226" s="261">
        <f t="shared" si="35"/>
        <v>0</v>
      </c>
      <c r="J226" s="247">
        <f t="shared" si="35"/>
        <v>23.2</v>
      </c>
      <c r="K226" s="247">
        <f t="shared" si="35"/>
        <v>0</v>
      </c>
      <c r="L226" s="624"/>
      <c r="M226" s="624"/>
      <c r="N226" s="624"/>
      <c r="O226" s="624"/>
    </row>
    <row r="227" spans="1:15" s="9" customFormat="1" ht="20.25" customHeight="1" x14ac:dyDescent="0.25">
      <c r="A227" s="97" t="s">
        <v>18</v>
      </c>
      <c r="B227" s="322" t="s">
        <v>15</v>
      </c>
      <c r="C227" s="641" t="s">
        <v>283</v>
      </c>
      <c r="D227" s="641"/>
      <c r="E227" s="641"/>
      <c r="F227" s="641"/>
      <c r="G227" s="137">
        <f t="shared" ref="G227:K227" si="36">SUM(G226)</f>
        <v>0</v>
      </c>
      <c r="H227" s="236">
        <f t="shared" si="36"/>
        <v>0</v>
      </c>
      <c r="I227" s="263">
        <f t="shared" si="36"/>
        <v>0</v>
      </c>
      <c r="J227" s="137">
        <f t="shared" si="36"/>
        <v>23.2</v>
      </c>
      <c r="K227" s="137">
        <f t="shared" si="36"/>
        <v>0</v>
      </c>
      <c r="L227" s="721"/>
      <c r="M227" s="721"/>
      <c r="N227" s="721"/>
      <c r="O227" s="721"/>
    </row>
    <row r="228" spans="1:15" s="9" customFormat="1" x14ac:dyDescent="0.25">
      <c r="A228" s="97" t="s">
        <v>18</v>
      </c>
      <c r="B228" s="640" t="s">
        <v>284</v>
      </c>
      <c r="C228" s="640"/>
      <c r="D228" s="640"/>
      <c r="E228" s="640"/>
      <c r="F228" s="640"/>
      <c r="G228" s="141">
        <f>ABS(G149+G222+G227)</f>
        <v>9521</v>
      </c>
      <c r="H228" s="235">
        <f>ABS(H149+H222+H227)</f>
        <v>6164</v>
      </c>
      <c r="I228" s="265">
        <f>ABS(I149+I222+I227)</f>
        <v>6199.3</v>
      </c>
      <c r="J228" s="141">
        <f>ABS(J149+J222+J227)</f>
        <v>6125.7</v>
      </c>
      <c r="K228" s="141">
        <f>ABS(K149+K222+K227)</f>
        <v>3641</v>
      </c>
      <c r="L228" s="707"/>
      <c r="M228" s="707"/>
      <c r="N228" s="707"/>
      <c r="O228" s="707"/>
    </row>
    <row r="229" spans="1:15" s="9" customFormat="1" ht="17.25" customHeight="1" x14ac:dyDescent="0.25">
      <c r="A229" s="294"/>
      <c r="B229" s="722" t="s">
        <v>285</v>
      </c>
      <c r="C229" s="722"/>
      <c r="D229" s="722"/>
      <c r="E229" s="722"/>
      <c r="F229" s="722"/>
      <c r="G229" s="295">
        <f>ABS(G48+G100+G118+G141+G228)</f>
        <v>62410.000000000007</v>
      </c>
      <c r="H229" s="295">
        <f>ABS(H48+H100+H118+H141+H228)</f>
        <v>63710.900000000009</v>
      </c>
      <c r="I229" s="296">
        <f>ABS(I48+I100+I118+I141+I228)</f>
        <v>65478.099999999991</v>
      </c>
      <c r="J229" s="295">
        <f>ABS(J48+J100+J118+J141+J228)</f>
        <v>68008.51999999999</v>
      </c>
      <c r="K229" s="295">
        <f>ABS(K48+K100+K118+K141+K228)</f>
        <v>65967.804999999993</v>
      </c>
      <c r="L229" s="626"/>
      <c r="M229" s="626"/>
      <c r="N229" s="626"/>
      <c r="O229" s="626"/>
    </row>
    <row r="230" spans="1:15" s="10" customFormat="1" ht="16.5" hidden="1" customHeight="1" x14ac:dyDescent="0.25">
      <c r="A230" s="5"/>
      <c r="B230" s="5"/>
      <c r="C230" s="5"/>
      <c r="D230" s="5"/>
      <c r="E230" s="300"/>
      <c r="F230" s="269"/>
      <c r="G230" s="11"/>
      <c r="H230" s="11"/>
      <c r="I230" s="266"/>
      <c r="J230" s="6"/>
      <c r="K230" s="6"/>
      <c r="L230" s="5"/>
      <c r="M230" s="5"/>
      <c r="N230" s="5"/>
      <c r="O230" s="5"/>
    </row>
    <row r="231" spans="1:15" ht="24.75" hidden="1" customHeight="1" x14ac:dyDescent="0.25">
      <c r="E231" s="238" t="s">
        <v>226</v>
      </c>
      <c r="F231" s="287" t="s">
        <v>9</v>
      </c>
      <c r="G231" s="8">
        <f>SUM(G23+G25+G27+G29+G33+G36+G38+G55+G62++G79+G81+G84+G90+G96+G106+G112+G113+G122+G129+G133+G137+G138+G144+G146+G156+G158+G163+G164+G168++G170+G173+G177+G179+G187+G191+G196+G198+G203+G208+G213+G217+G219+G224)</f>
        <v>23133.3</v>
      </c>
      <c r="H231" s="8">
        <f>SUM(H23+H25+H27+H29+H33+H36+H38+H55+H62++H79+H81+H84+H90+H96+H106+H112+H113+H122+H129+H133+H137+H138+H144+H146+H156+H158+H163+H164+H168++H170+H173+H177+H179+H187+H191+H196+H198+H203+H208+H213+H217+H224)</f>
        <v>23062.1</v>
      </c>
      <c r="I231" s="8">
        <f>SUM(I23+I25+I27+I29+I33+I36+I38+I55+I62++I79+I81+I84+I90+I96+I106+I112+I113+I122+I129+I133+I137+I138+I144+I146+I156+I158+I163+I164+I168++I170+I173+I177+I179+I187+I191+I196+I198+I203+I208+I213+I217+I224+I219)</f>
        <v>23760.000000000004</v>
      </c>
      <c r="J231" s="8">
        <f>SUM(J23+J25+J27+J29+J33+J36+J38+J55+J62++J79+J81+J84+J90+J96+J106+J112+J113+J122+J129+J133+J137+J138+J144+J146+J156+J158+J163+J164+J168++J170+J173+J177+J179+J187+J191+J196+J198+J203+J208+J213+J217+J224)</f>
        <v>28445.899999999998</v>
      </c>
      <c r="K231" s="8">
        <f>SUM(K23+K25+K27+K29+K33+K36+K38+K55+K62++K79+K81+K84+K90+K96+K106+K112+K113+K122+K129+K133+K137+K138+K144+K146+K156+K158+K163+K164+K168++K170+K173+K177+K179+K187+K191+K196+K198+K203+K208+K213+K217+K224)</f>
        <v>26692.005000000001</v>
      </c>
      <c r="L231" s="12"/>
    </row>
    <row r="232" spans="1:15" ht="25.5" hidden="1" customHeight="1" x14ac:dyDescent="0.25">
      <c r="E232" s="238" t="s">
        <v>243</v>
      </c>
      <c r="F232" s="288" t="s">
        <v>72</v>
      </c>
      <c r="G232" s="7">
        <f>SUM(G26+G63+G64+G65+G86+G107+G123+G132+G127+G109+G67+G147+G155+G165+G175+G185+G188+G209+G214+G192+G199+G204)</f>
        <v>1510.3</v>
      </c>
      <c r="H232" s="7">
        <f>SUM(H26+H63+H64+H65+H86+H107+H123+H132+H127+H109+H67+H147+H155+H165+H175+H185+H188+H209+H214+H192+H199+H204)</f>
        <v>834.8</v>
      </c>
      <c r="I232" s="7">
        <f>SUM(I26+I63+I64+I65+I86+I107+I123+I132+I127+I109+I67+I147+I155+I165+I175+I185+I188+I209+I214+I192+I199+I204)</f>
        <v>854.8</v>
      </c>
      <c r="J232" s="7">
        <f>SUM(J26+J63+J64+J65+J86+J107+J123+J132+J127+J109+J67+J147+J155+J165+J175+J185+J188+J209+J214+J192+J199+J204)</f>
        <v>209.8</v>
      </c>
      <c r="K232" s="7">
        <f>SUM(K26+K63+K64+K65+K86+K107+K123+K132+K127+K109+K67+K147+K155+K165+K175+K185+K188+K209+K214+K192+K199+K204)</f>
        <v>502.9</v>
      </c>
      <c r="L232" s="14"/>
      <c r="M232" s="14"/>
      <c r="N232" s="14"/>
      <c r="O232" s="14"/>
    </row>
    <row r="233" spans="1:15" ht="28.5" hidden="1" customHeight="1" x14ac:dyDescent="0.25">
      <c r="D233" s="86"/>
      <c r="E233" s="238" t="s">
        <v>244</v>
      </c>
      <c r="F233" s="289" t="s">
        <v>165</v>
      </c>
      <c r="G233" s="8">
        <f>SUM(G51+G72+G73+G74+G75+G78+G83+G103+G115+G125+G134)</f>
        <v>25287.100000000002</v>
      </c>
      <c r="H233" s="8">
        <f>SUM(H51+H72+H73+H74+H75+H78+H83+H103+H115+H125+H134)</f>
        <v>28033.5</v>
      </c>
      <c r="I233" s="8">
        <f>SUM(I51+I72+I73+I74+I75+I78+I83+I103+I115+I125+I134)</f>
        <v>28647.3</v>
      </c>
      <c r="J233" s="8">
        <f>SUM(J51+J72+J73+J74+J75+J78+J83+J103+J115+J125+J134)</f>
        <v>27867.300000000003</v>
      </c>
      <c r="K233" s="8">
        <f>SUM(K51+K72+K73+K74+K75+K78+K83+K103+K115+K125+K134)</f>
        <v>29057.400000000005</v>
      </c>
      <c r="L233" s="14"/>
      <c r="M233" s="14"/>
      <c r="N233" s="14"/>
      <c r="O233" s="14"/>
    </row>
    <row r="234" spans="1:15" ht="15" hidden="1" customHeight="1" x14ac:dyDescent="0.25">
      <c r="E234" s="238" t="s">
        <v>243</v>
      </c>
      <c r="F234" s="287" t="s">
        <v>74</v>
      </c>
      <c r="G234" s="8"/>
      <c r="H234" s="8"/>
      <c r="I234" s="8"/>
      <c r="J234" s="8"/>
      <c r="K234" s="8"/>
      <c r="L234" s="14"/>
    </row>
    <row r="235" spans="1:15" ht="26.25" hidden="1" customHeight="1" x14ac:dyDescent="0.25">
      <c r="E235" s="238" t="s">
        <v>245</v>
      </c>
      <c r="F235" s="289" t="s">
        <v>79</v>
      </c>
      <c r="G235" s="8">
        <f>SUM(G189)</f>
        <v>477</v>
      </c>
      <c r="H235" s="8">
        <f>SUM(H189)</f>
        <v>450</v>
      </c>
      <c r="I235" s="8">
        <f>SUM(I189)</f>
        <v>450</v>
      </c>
      <c r="J235" s="8">
        <f>SUM(J189)</f>
        <v>0</v>
      </c>
      <c r="K235" s="8">
        <f>SUM(K189)</f>
        <v>0</v>
      </c>
      <c r="L235" s="12"/>
    </row>
    <row r="236" spans="1:15" ht="22.5" hidden="1" customHeight="1" x14ac:dyDescent="0.25">
      <c r="E236" s="238" t="s">
        <v>252</v>
      </c>
      <c r="F236" s="290" t="s">
        <v>80</v>
      </c>
      <c r="G236" s="240">
        <f>SUM(G200+G52+G105+G124+G130+G152+G154+G159+G205+G220)</f>
        <v>5221</v>
      </c>
      <c r="H236" s="240">
        <f>SUM(H200+H52+H105+H124+H130+H152+H154+H159+H205+H220)</f>
        <v>4059.6</v>
      </c>
      <c r="I236" s="28">
        <f>SUM(I200+I52+I105+I124+I130+I152+I154+I159+I205+I220)</f>
        <v>4211.7</v>
      </c>
      <c r="J236" s="240">
        <f>SUM(J200+J52+J105+J124+J130+J152+J154+J159+J205+J220)</f>
        <v>4924.9000000000005</v>
      </c>
      <c r="K236" s="240">
        <f>SUM(K200+K52+K105+K124+K130+K152+K154+K159+K205+K220)</f>
        <v>4560.8</v>
      </c>
      <c r="L236" s="12"/>
    </row>
    <row r="237" spans="1:15" ht="20.25" hidden="1" customHeight="1" x14ac:dyDescent="0.25">
      <c r="E237" s="238" t="s">
        <v>247</v>
      </c>
      <c r="F237" s="291" t="s">
        <v>21</v>
      </c>
      <c r="G237" s="28">
        <f>SUM(G91+G97+G131+G201+G206+G210+G215)</f>
        <v>2950.7</v>
      </c>
      <c r="H237" s="28">
        <f>SUM(H91+H97+H131+H201+H206+H210+H215)</f>
        <v>2836.6</v>
      </c>
      <c r="I237" s="28">
        <f>SUM(I91+I97+I131+I201+I206+I210+I215)</f>
        <v>2996.5</v>
      </c>
      <c r="J237" s="28">
        <f>SUM(J91+J97+J131+J201+J206+J210+J215)</f>
        <v>341.32</v>
      </c>
      <c r="K237" s="28">
        <f>SUM(K91+K97+K131+K201+K206+K210+K215)</f>
        <v>0</v>
      </c>
      <c r="L237" s="12"/>
    </row>
    <row r="238" spans="1:15" ht="17.25" hidden="1" customHeight="1" x14ac:dyDescent="0.25">
      <c r="E238" s="238" t="s">
        <v>229</v>
      </c>
      <c r="F238" s="292" t="s">
        <v>22</v>
      </c>
      <c r="G238" s="8">
        <f>SUM(G151+G171)</f>
        <v>0</v>
      </c>
      <c r="H238" s="8">
        <f>SUM(H151+H159+H171)</f>
        <v>670</v>
      </c>
      <c r="I238" s="8">
        <f>SUM(I151+I159+I171)</f>
        <v>550</v>
      </c>
      <c r="J238" s="8">
        <f>SUM(J151+J159+J171)</f>
        <v>1055</v>
      </c>
      <c r="K238" s="8">
        <f>SUM(K151+K159+K171)</f>
        <v>680</v>
      </c>
      <c r="L238" s="12"/>
    </row>
    <row r="239" spans="1:15" ht="15" hidden="1" customHeight="1" x14ac:dyDescent="0.25">
      <c r="E239" s="238" t="s">
        <v>248</v>
      </c>
      <c r="F239" s="287" t="s">
        <v>14</v>
      </c>
      <c r="G239" s="8">
        <f>SUM(G66+G88+G108+G126)</f>
        <v>3447.7999999999997</v>
      </c>
      <c r="H239" s="8">
        <f>SUM(H66+H88+H108+H126)</f>
        <v>3403.5</v>
      </c>
      <c r="I239" s="8">
        <f>SUM(I66+I108+I126)</f>
        <v>3595</v>
      </c>
      <c r="J239" s="8">
        <f>SUM(J66+J108+J126)</f>
        <v>3568.8</v>
      </c>
      <c r="K239" s="8">
        <f>SUM(K66+K108+K126)</f>
        <v>3718.5</v>
      </c>
      <c r="L239" s="14"/>
    </row>
    <row r="240" spans="1:15" ht="14.25" hidden="1" customHeight="1" x14ac:dyDescent="0.25">
      <c r="E240" s="238" t="s">
        <v>249</v>
      </c>
      <c r="F240" s="288" t="s">
        <v>38</v>
      </c>
      <c r="G240" s="7">
        <f>SUM(G70+G111+G128+G161+G166+G225)</f>
        <v>0</v>
      </c>
      <c r="H240" s="7">
        <f>SUM(H70+H111+H128+H161+H166+H225)</f>
        <v>275</v>
      </c>
      <c r="I240" s="7">
        <f>SUM(I70+I111+I128+I161+I166+I225)</f>
        <v>275</v>
      </c>
      <c r="J240" s="7">
        <f>SUM(J70+J111+J128+J161+J166+J225)</f>
        <v>1040.8</v>
      </c>
      <c r="K240" s="7">
        <f>SUM(K70+K111+K128+K161+K166+K225)</f>
        <v>382</v>
      </c>
      <c r="L240" s="12"/>
    </row>
    <row r="241" spans="1:15" ht="12.75" hidden="1" customHeight="1" x14ac:dyDescent="0.25">
      <c r="E241" s="238" t="s">
        <v>243</v>
      </c>
      <c r="F241" s="288" t="s">
        <v>177</v>
      </c>
      <c r="G241" s="7"/>
      <c r="H241" s="7"/>
      <c r="I241" s="7"/>
      <c r="J241" s="7"/>
      <c r="K241" s="7"/>
      <c r="L241" s="12"/>
    </row>
    <row r="242" spans="1:15" ht="15" hidden="1" customHeight="1" x14ac:dyDescent="0.25">
      <c r="E242" s="238" t="s">
        <v>246</v>
      </c>
      <c r="F242" s="288" t="s">
        <v>221</v>
      </c>
      <c r="G242" s="7">
        <f>SUM(G68+G93+G194)</f>
        <v>105.4</v>
      </c>
      <c r="H242" s="7">
        <f>SUM(H68+H93+H194)</f>
        <v>85.8</v>
      </c>
      <c r="I242" s="7">
        <f>SUM(I68+I93+I194)</f>
        <v>12.2</v>
      </c>
      <c r="J242" s="7">
        <f>SUM(J68+J93+J194)</f>
        <v>280</v>
      </c>
      <c r="K242" s="7">
        <f>SUM(K68+K93+K194)</f>
        <v>192.6</v>
      </c>
      <c r="L242" s="12"/>
    </row>
    <row r="243" spans="1:15" ht="15" hidden="1" customHeight="1" x14ac:dyDescent="0.25">
      <c r="E243" s="238" t="s">
        <v>220</v>
      </c>
      <c r="F243" s="288" t="s">
        <v>222</v>
      </c>
      <c r="G243" s="7">
        <f>SUM(G69+G94+G110+G193)</f>
        <v>277.39999999999998</v>
      </c>
      <c r="H243" s="7">
        <f>SUM(H69+H94+H110+H193)</f>
        <v>0</v>
      </c>
      <c r="I243" s="7">
        <f>SUM(I69+I94+I110+I193)</f>
        <v>125.6</v>
      </c>
      <c r="J243" s="7">
        <f>SUM(J69+J94+J110+J193)</f>
        <v>274.7</v>
      </c>
      <c r="K243" s="7">
        <f>SUM(K69+K94+K110+K193)</f>
        <v>181.6</v>
      </c>
      <c r="L243" s="12"/>
    </row>
    <row r="244" spans="1:15" ht="15.75" hidden="1" customHeight="1" x14ac:dyDescent="0.25">
      <c r="D244" s="13"/>
      <c r="E244" s="15"/>
      <c r="F244" s="279" t="s">
        <v>27</v>
      </c>
      <c r="G244" s="16">
        <f>SUM(G231:G243)</f>
        <v>62410</v>
      </c>
      <c r="H244" s="16">
        <f>SUM(H231:H243)</f>
        <v>63710.899999999994</v>
      </c>
      <c r="I244" s="16">
        <f>SUM(I231:I243)</f>
        <v>65478.1</v>
      </c>
      <c r="J244" s="16">
        <f>SUM(J231:J243)</f>
        <v>68008.52</v>
      </c>
      <c r="K244" s="16">
        <f>SUM(K231:K243)</f>
        <v>65967.805000000022</v>
      </c>
      <c r="L244" s="12"/>
    </row>
    <row r="245" spans="1:15" ht="15" customHeight="1" x14ac:dyDescent="0.25">
      <c r="E245" s="18"/>
      <c r="F245" s="293"/>
      <c r="G245" s="17"/>
      <c r="H245" s="17"/>
      <c r="I245" s="17"/>
      <c r="J245" s="17"/>
      <c r="K245" s="17"/>
      <c r="L245" s="12"/>
    </row>
    <row r="246" spans="1:15" s="20" customFormat="1" ht="15" customHeight="1" x14ac:dyDescent="0.2">
      <c r="A246" s="693" t="s">
        <v>233</v>
      </c>
      <c r="B246" s="693"/>
      <c r="C246" s="693"/>
      <c r="D246" s="693"/>
      <c r="E246" s="693"/>
      <c r="F246" s="693"/>
      <c r="G246" s="693"/>
      <c r="H246" s="693"/>
      <c r="I246" s="693"/>
      <c r="J246" s="693"/>
      <c r="K246" s="693"/>
    </row>
    <row r="247" spans="1:15" s="20" customFormat="1" x14ac:dyDescent="0.2">
      <c r="A247" s="19"/>
      <c r="B247" s="19"/>
      <c r="C247" s="19"/>
      <c r="D247" s="19"/>
      <c r="E247" s="131"/>
      <c r="F247" s="248"/>
      <c r="G247" s="21"/>
      <c r="H247" s="21"/>
      <c r="I247" s="267"/>
      <c r="J247" s="22"/>
      <c r="K247" s="21" t="s">
        <v>73</v>
      </c>
    </row>
    <row r="248" spans="1:15" s="9" customFormat="1" ht="51" x14ac:dyDescent="0.25">
      <c r="A248" s="242" t="s">
        <v>234</v>
      </c>
      <c r="B248" s="723" t="s">
        <v>55</v>
      </c>
      <c r="C248" s="723"/>
      <c r="D248" s="723"/>
      <c r="E248" s="723"/>
      <c r="F248" s="723"/>
      <c r="G248" s="81" t="s">
        <v>253</v>
      </c>
      <c r="H248" s="81" t="s">
        <v>223</v>
      </c>
      <c r="I248" s="81" t="s">
        <v>242</v>
      </c>
      <c r="J248" s="81" t="s">
        <v>78</v>
      </c>
      <c r="K248" s="81" t="s">
        <v>145</v>
      </c>
      <c r="L248" s="5"/>
      <c r="M248" s="5"/>
      <c r="N248" s="5"/>
      <c r="O248" s="5"/>
    </row>
    <row r="249" spans="1:15" s="9" customFormat="1" ht="24" customHeight="1" x14ac:dyDescent="0.25">
      <c r="A249" s="241" t="s">
        <v>42</v>
      </c>
      <c r="B249" s="681" t="s">
        <v>235</v>
      </c>
      <c r="C249" s="681"/>
      <c r="D249" s="681"/>
      <c r="E249" s="681"/>
      <c r="F249" s="681"/>
      <c r="G249" s="23">
        <f>SUM(G250:G259)</f>
        <v>62027.200000000004</v>
      </c>
      <c r="H249" s="23">
        <f>SUM(H250:H259)</f>
        <v>63350.1</v>
      </c>
      <c r="I249" s="23">
        <f>SUM(I250:I259)</f>
        <v>65065.3</v>
      </c>
      <c r="J249" s="23">
        <f>SUM(J250:J259)</f>
        <v>66413.02</v>
      </c>
      <c r="K249" s="23">
        <f>SUM(K250:K259)</f>
        <v>65211.60500000001</v>
      </c>
      <c r="L249" s="5"/>
      <c r="M249" s="5"/>
      <c r="N249" s="5"/>
      <c r="O249" s="5"/>
    </row>
    <row r="250" spans="1:15" s="9" customFormat="1" ht="21" customHeight="1" x14ac:dyDescent="0.25">
      <c r="A250" s="237" t="s">
        <v>204</v>
      </c>
      <c r="B250" s="679" t="s">
        <v>30</v>
      </c>
      <c r="C250" s="710"/>
      <c r="D250" s="710"/>
      <c r="E250" s="710"/>
      <c r="F250" s="710"/>
      <c r="G250" s="24">
        <f>G231</f>
        <v>23133.3</v>
      </c>
      <c r="H250" s="24">
        <f>H231</f>
        <v>23062.1</v>
      </c>
      <c r="I250" s="185">
        <f>I231</f>
        <v>23760.000000000004</v>
      </c>
      <c r="J250" s="24">
        <f>J231</f>
        <v>28445.899999999998</v>
      </c>
      <c r="K250" s="24">
        <f>K231</f>
        <v>26692.005000000001</v>
      </c>
      <c r="L250" s="5"/>
      <c r="M250" s="5"/>
      <c r="N250" s="5"/>
      <c r="O250" s="5"/>
    </row>
    <row r="251" spans="1:15" s="9" customFormat="1" x14ac:dyDescent="0.25">
      <c r="A251" s="237" t="s">
        <v>212</v>
      </c>
      <c r="B251" s="679" t="s">
        <v>236</v>
      </c>
      <c r="C251" s="680"/>
      <c r="D251" s="680"/>
      <c r="E251" s="680"/>
      <c r="F251" s="680"/>
      <c r="G251" s="25">
        <f>G235</f>
        <v>477</v>
      </c>
      <c r="H251" s="25">
        <f>H235</f>
        <v>450</v>
      </c>
      <c r="I251" s="185">
        <f>I235</f>
        <v>450</v>
      </c>
      <c r="J251" s="25">
        <f>J235</f>
        <v>0</v>
      </c>
      <c r="K251" s="25">
        <f>K235</f>
        <v>0</v>
      </c>
      <c r="L251" s="5"/>
      <c r="M251" s="5"/>
      <c r="N251" s="5"/>
      <c r="O251" s="5"/>
    </row>
    <row r="252" spans="1:15" s="9" customFormat="1" ht="21" customHeight="1" x14ac:dyDescent="0.25">
      <c r="A252" s="237" t="s">
        <v>205</v>
      </c>
      <c r="B252" s="682" t="s">
        <v>166</v>
      </c>
      <c r="C252" s="683"/>
      <c r="D252" s="683"/>
      <c r="E252" s="683"/>
      <c r="F252" s="683"/>
      <c r="G252" s="24">
        <f>G233</f>
        <v>25287.100000000002</v>
      </c>
      <c r="H252" s="24">
        <f>H233</f>
        <v>28033.5</v>
      </c>
      <c r="I252" s="185">
        <f>I233</f>
        <v>28647.3</v>
      </c>
      <c r="J252" s="24">
        <f>J233</f>
        <v>27867.300000000003</v>
      </c>
      <c r="K252" s="24">
        <f>K233</f>
        <v>29057.400000000005</v>
      </c>
      <c r="L252" s="5"/>
      <c r="M252" s="5"/>
      <c r="N252" s="5"/>
      <c r="O252" s="5"/>
    </row>
    <row r="253" spans="1:15" s="9" customFormat="1" x14ac:dyDescent="0.25">
      <c r="A253" s="237" t="s">
        <v>206</v>
      </c>
      <c r="B253" s="679" t="s">
        <v>214</v>
      </c>
      <c r="C253" s="680"/>
      <c r="D253" s="680"/>
      <c r="E253" s="680"/>
      <c r="F253" s="680"/>
      <c r="G253" s="24"/>
      <c r="H253" s="24"/>
      <c r="I253" s="185"/>
      <c r="J253" s="24"/>
      <c r="K253" s="24"/>
      <c r="L253" s="5"/>
      <c r="M253" s="5"/>
      <c r="N253" s="5"/>
      <c r="O253" s="5"/>
    </row>
    <row r="254" spans="1:15" s="9" customFormat="1" ht="15.75" customHeight="1" x14ac:dyDescent="0.25">
      <c r="A254" s="237" t="s">
        <v>218</v>
      </c>
      <c r="B254" s="682" t="s">
        <v>215</v>
      </c>
      <c r="C254" s="683"/>
      <c r="D254" s="683"/>
      <c r="E254" s="683"/>
      <c r="F254" s="683"/>
      <c r="G254" s="25">
        <f>G236</f>
        <v>5221</v>
      </c>
      <c r="H254" s="25">
        <f t="shared" ref="H254:K254" si="37">H236</f>
        <v>4059.6</v>
      </c>
      <c r="I254" s="185">
        <f t="shared" si="37"/>
        <v>4211.7</v>
      </c>
      <c r="J254" s="25">
        <f t="shared" si="37"/>
        <v>4924.9000000000005</v>
      </c>
      <c r="K254" s="25">
        <f t="shared" si="37"/>
        <v>4560.8</v>
      </c>
      <c r="L254" s="5"/>
      <c r="M254" s="5"/>
      <c r="N254" s="5"/>
      <c r="O254" s="5"/>
    </row>
    <row r="255" spans="1:15" s="9" customFormat="1" x14ac:dyDescent="0.25">
      <c r="A255" s="237" t="s">
        <v>207</v>
      </c>
      <c r="B255" s="679" t="s">
        <v>216</v>
      </c>
      <c r="C255" s="680"/>
      <c r="D255" s="680"/>
      <c r="E255" s="680"/>
      <c r="F255" s="680"/>
      <c r="G255" s="24"/>
      <c r="H255" s="24"/>
      <c r="I255" s="185"/>
      <c r="J255" s="24"/>
      <c r="K255" s="24"/>
      <c r="L255" s="5"/>
      <c r="M255" s="5"/>
      <c r="N255" s="5"/>
      <c r="O255" s="5"/>
    </row>
    <row r="256" spans="1:15" s="9" customFormat="1" ht="15.75" customHeight="1" x14ac:dyDescent="0.25">
      <c r="A256" s="237" t="s">
        <v>213</v>
      </c>
      <c r="B256" s="682" t="s">
        <v>237</v>
      </c>
      <c r="C256" s="680"/>
      <c r="D256" s="680"/>
      <c r="E256" s="680"/>
      <c r="F256" s="680"/>
      <c r="G256" s="25">
        <f>G238</f>
        <v>0</v>
      </c>
      <c r="H256" s="25">
        <f t="shared" ref="H256:K256" si="38">H238</f>
        <v>670</v>
      </c>
      <c r="I256" s="185">
        <f t="shared" si="38"/>
        <v>550</v>
      </c>
      <c r="J256" s="25">
        <f t="shared" si="38"/>
        <v>1055</v>
      </c>
      <c r="K256" s="25">
        <f t="shared" si="38"/>
        <v>680</v>
      </c>
      <c r="L256" s="5"/>
      <c r="M256" s="5"/>
      <c r="N256" s="5"/>
      <c r="O256" s="5"/>
    </row>
    <row r="257" spans="1:15" s="9" customFormat="1" x14ac:dyDescent="0.25">
      <c r="A257" s="237" t="s">
        <v>219</v>
      </c>
      <c r="B257" s="679" t="s">
        <v>238</v>
      </c>
      <c r="C257" s="680"/>
      <c r="D257" s="680"/>
      <c r="E257" s="680"/>
      <c r="F257" s="680"/>
      <c r="G257" s="25">
        <f>G237</f>
        <v>2950.7</v>
      </c>
      <c r="H257" s="25">
        <f t="shared" ref="H257:K257" si="39">H237</f>
        <v>2836.6</v>
      </c>
      <c r="I257" s="185">
        <f t="shared" si="39"/>
        <v>2996.5</v>
      </c>
      <c r="J257" s="25">
        <f t="shared" si="39"/>
        <v>341.32</v>
      </c>
      <c r="K257" s="25">
        <f t="shared" si="39"/>
        <v>0</v>
      </c>
      <c r="L257" s="5"/>
      <c r="M257" s="5"/>
      <c r="N257" s="5"/>
      <c r="O257" s="5"/>
    </row>
    <row r="258" spans="1:15" s="9" customFormat="1" x14ac:dyDescent="0.25">
      <c r="A258" s="237" t="s">
        <v>208</v>
      </c>
      <c r="B258" s="679" t="s">
        <v>239</v>
      </c>
      <c r="C258" s="680"/>
      <c r="D258" s="680"/>
      <c r="E258" s="680"/>
      <c r="F258" s="680"/>
      <c r="G258" s="24">
        <f>G239</f>
        <v>3447.7999999999997</v>
      </c>
      <c r="H258" s="24">
        <f t="shared" ref="H258:K258" si="40">H239</f>
        <v>3403.5</v>
      </c>
      <c r="I258" s="185">
        <f t="shared" si="40"/>
        <v>3595</v>
      </c>
      <c r="J258" s="24">
        <f t="shared" si="40"/>
        <v>3568.8</v>
      </c>
      <c r="K258" s="24">
        <f t="shared" si="40"/>
        <v>3718.5</v>
      </c>
      <c r="L258" s="5"/>
      <c r="M258" s="5"/>
      <c r="N258" s="5"/>
      <c r="O258" s="5"/>
    </row>
    <row r="259" spans="1:15" s="9" customFormat="1" ht="33" customHeight="1" x14ac:dyDescent="0.25">
      <c r="A259" s="237" t="s">
        <v>43</v>
      </c>
      <c r="B259" s="682" t="s">
        <v>240</v>
      </c>
      <c r="C259" s="684"/>
      <c r="D259" s="684"/>
      <c r="E259" s="684"/>
      <c r="F259" s="684"/>
      <c r="G259" s="24">
        <f>G232</f>
        <v>1510.3</v>
      </c>
      <c r="H259" s="24">
        <f>H232</f>
        <v>834.8</v>
      </c>
      <c r="I259" s="185">
        <f>I232</f>
        <v>854.8</v>
      </c>
      <c r="J259" s="24">
        <f>J232</f>
        <v>209.8</v>
      </c>
      <c r="K259" s="24">
        <f>K232</f>
        <v>502.9</v>
      </c>
      <c r="L259" s="5"/>
      <c r="M259" s="5"/>
      <c r="N259" s="5"/>
      <c r="O259" s="5"/>
    </row>
    <row r="260" spans="1:15" s="9" customFormat="1" ht="16.5" customHeight="1" x14ac:dyDescent="0.25">
      <c r="A260" s="241" t="s">
        <v>31</v>
      </c>
      <c r="B260" s="681" t="s">
        <v>241</v>
      </c>
      <c r="C260" s="681"/>
      <c r="D260" s="681"/>
      <c r="E260" s="681"/>
      <c r="F260" s="681"/>
      <c r="G260" s="23">
        <f>SUM(G261:G263)</f>
        <v>382.79999999999995</v>
      </c>
      <c r="H260" s="23">
        <f>SUM(H261:H263)</f>
        <v>360.8</v>
      </c>
      <c r="I260" s="23">
        <f t="shared" ref="I260:K260" si="41">SUM(I261:I263)</f>
        <v>412.79999999999995</v>
      </c>
      <c r="J260" s="23">
        <f t="shared" si="41"/>
        <v>1595.5</v>
      </c>
      <c r="K260" s="23">
        <f t="shared" si="41"/>
        <v>756.2</v>
      </c>
      <c r="L260" s="5"/>
      <c r="M260" s="5"/>
      <c r="N260" s="5"/>
      <c r="O260" s="5"/>
    </row>
    <row r="261" spans="1:15" s="9" customFormat="1" ht="16.5" customHeight="1" x14ac:dyDescent="0.25">
      <c r="A261" s="237" t="s">
        <v>209</v>
      </c>
      <c r="B261" s="634" t="s">
        <v>258</v>
      </c>
      <c r="C261" s="635"/>
      <c r="D261" s="635"/>
      <c r="E261" s="635"/>
      <c r="F261" s="636"/>
      <c r="G261" s="82">
        <f>G242</f>
        <v>105.4</v>
      </c>
      <c r="H261" s="82">
        <f t="shared" ref="H261:K261" si="42">H242</f>
        <v>85.8</v>
      </c>
      <c r="I261" s="262">
        <f t="shared" si="42"/>
        <v>12.2</v>
      </c>
      <c r="J261" s="82">
        <f t="shared" si="42"/>
        <v>280</v>
      </c>
      <c r="K261" s="82">
        <f t="shared" si="42"/>
        <v>192.6</v>
      </c>
      <c r="L261" s="26"/>
    </row>
    <row r="262" spans="1:15" s="9" customFormat="1" ht="18" customHeight="1" x14ac:dyDescent="0.25">
      <c r="A262" s="207" t="s">
        <v>210</v>
      </c>
      <c r="B262" s="634" t="s">
        <v>217</v>
      </c>
      <c r="C262" s="635"/>
      <c r="D262" s="635"/>
      <c r="E262" s="635"/>
      <c r="F262" s="636"/>
      <c r="G262" s="82">
        <f>G243</f>
        <v>277.39999999999998</v>
      </c>
      <c r="H262" s="82">
        <f t="shared" ref="H262:K262" si="43">H243</f>
        <v>0</v>
      </c>
      <c r="I262" s="262">
        <f t="shared" si="43"/>
        <v>125.6</v>
      </c>
      <c r="J262" s="82">
        <f t="shared" si="43"/>
        <v>274.7</v>
      </c>
      <c r="K262" s="82">
        <f t="shared" si="43"/>
        <v>181.6</v>
      </c>
      <c r="L262" s="26"/>
    </row>
    <row r="263" spans="1:15" s="9" customFormat="1" ht="18" customHeight="1" x14ac:dyDescent="0.25">
      <c r="A263" s="207" t="s">
        <v>211</v>
      </c>
      <c r="B263" s="634" t="s">
        <v>257</v>
      </c>
      <c r="C263" s="635"/>
      <c r="D263" s="635"/>
      <c r="E263" s="635"/>
      <c r="F263" s="636"/>
      <c r="G263" s="82">
        <f>G240</f>
        <v>0</v>
      </c>
      <c r="H263" s="82">
        <f t="shared" ref="H263:K263" si="44">H240</f>
        <v>275</v>
      </c>
      <c r="I263" s="262">
        <f t="shared" si="44"/>
        <v>275</v>
      </c>
      <c r="J263" s="82">
        <f t="shared" si="44"/>
        <v>1040.8</v>
      </c>
      <c r="K263" s="82">
        <f t="shared" si="44"/>
        <v>382</v>
      </c>
      <c r="L263" s="26"/>
    </row>
    <row r="264" spans="1:15" s="9" customFormat="1" ht="22.5" customHeight="1" x14ac:dyDescent="0.25">
      <c r="A264" s="625" t="s">
        <v>282</v>
      </c>
      <c r="B264" s="625"/>
      <c r="C264" s="625"/>
      <c r="D264" s="625"/>
      <c r="E264" s="625"/>
      <c r="F264" s="625"/>
      <c r="G264" s="27">
        <f>SUM(G249+G260)</f>
        <v>62410.000000000007</v>
      </c>
      <c r="H264" s="27">
        <f>SUM(H249+H260)</f>
        <v>63710.9</v>
      </c>
      <c r="I264" s="27">
        <f>SUM(I249+I260)</f>
        <v>65478.100000000006</v>
      </c>
      <c r="J264" s="27">
        <f>SUM(J249+J260)</f>
        <v>68008.52</v>
      </c>
      <c r="K264" s="27">
        <f>SUM(K249+K260)</f>
        <v>65967.805000000008</v>
      </c>
      <c r="L264" s="5"/>
      <c r="M264" s="5"/>
      <c r="N264" s="5"/>
      <c r="O264" s="5"/>
    </row>
    <row r="266" spans="1:15" x14ac:dyDescent="0.25">
      <c r="G266" s="11"/>
      <c r="H266" s="11"/>
      <c r="I266" s="11"/>
      <c r="J266" s="11"/>
      <c r="K266" s="11"/>
    </row>
    <row r="267" spans="1:15" x14ac:dyDescent="0.25">
      <c r="I267" s="266"/>
    </row>
    <row r="268" spans="1:15" x14ac:dyDescent="0.25">
      <c r="I268" s="266"/>
      <c r="J268" s="11"/>
      <c r="L268" s="13"/>
    </row>
  </sheetData>
  <dataConsolidate/>
  <mergeCells count="512">
    <mergeCell ref="L1:M1"/>
    <mergeCell ref="L2:N2"/>
    <mergeCell ref="B248:F248"/>
    <mergeCell ref="K159:K160"/>
    <mergeCell ref="L159:L160"/>
    <mergeCell ref="M159:M160"/>
    <mergeCell ref="J159:J160"/>
    <mergeCell ref="C29:C30"/>
    <mergeCell ref="L25:L26"/>
    <mergeCell ref="M25:M26"/>
    <mergeCell ref="N25:N26"/>
    <mergeCell ref="I179:I184"/>
    <mergeCell ref="H179:H184"/>
    <mergeCell ref="L186:O186"/>
    <mergeCell ref="L190:O190"/>
    <mergeCell ref="L207:O207"/>
    <mergeCell ref="N219:N220"/>
    <mergeCell ref="O219:O220"/>
    <mergeCell ref="F210:F211"/>
    <mergeCell ref="G210:G211"/>
    <mergeCell ref="I210:I211"/>
    <mergeCell ref="K52:K54"/>
    <mergeCell ref="L53:L54"/>
    <mergeCell ref="M53:M54"/>
    <mergeCell ref="B251:F251"/>
    <mergeCell ref="B253:F253"/>
    <mergeCell ref="B255:F255"/>
    <mergeCell ref="B256:F256"/>
    <mergeCell ref="L169:O169"/>
    <mergeCell ref="L170:L171"/>
    <mergeCell ref="M170:M171"/>
    <mergeCell ref="N170:N171"/>
    <mergeCell ref="O170:O171"/>
    <mergeCell ref="B217:B218"/>
    <mergeCell ref="C217:C218"/>
    <mergeCell ref="E224:E226"/>
    <mergeCell ref="L224:L225"/>
    <mergeCell ref="M224:M225"/>
    <mergeCell ref="M219:M220"/>
    <mergeCell ref="K179:K184"/>
    <mergeCell ref="L187:L189"/>
    <mergeCell ref="M187:M189"/>
    <mergeCell ref="L227:O227"/>
    <mergeCell ref="B229:F229"/>
    <mergeCell ref="F179:F184"/>
    <mergeCell ref="G179:G184"/>
    <mergeCell ref="O203:O204"/>
    <mergeCell ref="E208:E212"/>
    <mergeCell ref="B258:F258"/>
    <mergeCell ref="B260:F260"/>
    <mergeCell ref="B254:F254"/>
    <mergeCell ref="B259:F259"/>
    <mergeCell ref="B252:F252"/>
    <mergeCell ref="B257:F257"/>
    <mergeCell ref="L196:O196"/>
    <mergeCell ref="M217:O217"/>
    <mergeCell ref="H210:H211"/>
    <mergeCell ref="L223:O223"/>
    <mergeCell ref="O224:O225"/>
    <mergeCell ref="A246:K246"/>
    <mergeCell ref="A217:A218"/>
    <mergeCell ref="A219:A221"/>
    <mergeCell ref="B219:B221"/>
    <mergeCell ref="C219:C221"/>
    <mergeCell ref="D219:D221"/>
    <mergeCell ref="E219:E221"/>
    <mergeCell ref="L219:L220"/>
    <mergeCell ref="L228:O228"/>
    <mergeCell ref="C222:F222"/>
    <mergeCell ref="L222:O222"/>
    <mergeCell ref="B249:F249"/>
    <mergeCell ref="B250:F250"/>
    <mergeCell ref="A90:A92"/>
    <mergeCell ref="B90:B92"/>
    <mergeCell ref="C90:C92"/>
    <mergeCell ref="D90:D92"/>
    <mergeCell ref="E90:E92"/>
    <mergeCell ref="L90:L91"/>
    <mergeCell ref="M90:M91"/>
    <mergeCell ref="N90:N91"/>
    <mergeCell ref="O90:O91"/>
    <mergeCell ref="L92:O92"/>
    <mergeCell ref="N53:N54"/>
    <mergeCell ref="L75:L76"/>
    <mergeCell ref="L67:L70"/>
    <mergeCell ref="M67:M70"/>
    <mergeCell ref="E75:E77"/>
    <mergeCell ref="A72:A80"/>
    <mergeCell ref="B72:B80"/>
    <mergeCell ref="C72:C80"/>
    <mergeCell ref="F72:F78"/>
    <mergeCell ref="D75:D77"/>
    <mergeCell ref="I75:I77"/>
    <mergeCell ref="J75:J77"/>
    <mergeCell ref="L80:O80"/>
    <mergeCell ref="D79:D80"/>
    <mergeCell ref="H75:H77"/>
    <mergeCell ref="E72:E74"/>
    <mergeCell ref="C51:C71"/>
    <mergeCell ref="D51:D71"/>
    <mergeCell ref="F63:F65"/>
    <mergeCell ref="N67:N70"/>
    <mergeCell ref="A208:A212"/>
    <mergeCell ref="O173:O175"/>
    <mergeCell ref="M173:M175"/>
    <mergeCell ref="J179:J184"/>
    <mergeCell ref="K173:K174"/>
    <mergeCell ref="N187:N189"/>
    <mergeCell ref="O187:O189"/>
    <mergeCell ref="L191:L192"/>
    <mergeCell ref="N159:N160"/>
    <mergeCell ref="A170:A172"/>
    <mergeCell ref="A187:A190"/>
    <mergeCell ref="B187:B190"/>
    <mergeCell ref="C187:C190"/>
    <mergeCell ref="D187:D190"/>
    <mergeCell ref="E187:E190"/>
    <mergeCell ref="A196:A197"/>
    <mergeCell ref="B196:B197"/>
    <mergeCell ref="A179:A186"/>
    <mergeCell ref="B179:B186"/>
    <mergeCell ref="C179:C186"/>
    <mergeCell ref="D179:D186"/>
    <mergeCell ref="E179:E186"/>
    <mergeCell ref="C196:C197"/>
    <mergeCell ref="D196:D197"/>
    <mergeCell ref="A198:A202"/>
    <mergeCell ref="B198:B202"/>
    <mergeCell ref="C198:C202"/>
    <mergeCell ref="D198:D202"/>
    <mergeCell ref="E198:E202"/>
    <mergeCell ref="A96:A98"/>
    <mergeCell ref="G163:G164"/>
    <mergeCell ref="A203:A207"/>
    <mergeCell ref="B203:B207"/>
    <mergeCell ref="C203:C207"/>
    <mergeCell ref="D203:D207"/>
    <mergeCell ref="E196:E197"/>
    <mergeCell ref="A191:A195"/>
    <mergeCell ref="B191:B195"/>
    <mergeCell ref="C191:C195"/>
    <mergeCell ref="D191:D195"/>
    <mergeCell ref="E191:E195"/>
    <mergeCell ref="B170:B172"/>
    <mergeCell ref="C170:C172"/>
    <mergeCell ref="D170:D172"/>
    <mergeCell ref="E170:E172"/>
    <mergeCell ref="A168:A169"/>
    <mergeCell ref="B168:B169"/>
    <mergeCell ref="C168:C169"/>
    <mergeCell ref="M214:O214"/>
    <mergeCell ref="M215:O215"/>
    <mergeCell ref="B208:B212"/>
    <mergeCell ref="C208:C212"/>
    <mergeCell ref="D208:D212"/>
    <mergeCell ref="L209:L210"/>
    <mergeCell ref="M209:M210"/>
    <mergeCell ref="N209:N210"/>
    <mergeCell ref="O209:O210"/>
    <mergeCell ref="J210:J211"/>
    <mergeCell ref="K210:K211"/>
    <mergeCell ref="L212:O212"/>
    <mergeCell ref="A264:F264"/>
    <mergeCell ref="L229:O229"/>
    <mergeCell ref="M213:O213"/>
    <mergeCell ref="E203:E207"/>
    <mergeCell ref="L203:L204"/>
    <mergeCell ref="M203:M204"/>
    <mergeCell ref="N203:N204"/>
    <mergeCell ref="L202:O202"/>
    <mergeCell ref="O199:O200"/>
    <mergeCell ref="L199:L200"/>
    <mergeCell ref="M199:M200"/>
    <mergeCell ref="N199:N200"/>
    <mergeCell ref="B261:F261"/>
    <mergeCell ref="B263:F263"/>
    <mergeCell ref="B262:F262"/>
    <mergeCell ref="N224:N225"/>
    <mergeCell ref="L226:O226"/>
    <mergeCell ref="D217:D218"/>
    <mergeCell ref="E217:E218"/>
    <mergeCell ref="L218:O218"/>
    <mergeCell ref="B228:F228"/>
    <mergeCell ref="C227:F227"/>
    <mergeCell ref="A224:A226"/>
    <mergeCell ref="B224:B226"/>
    <mergeCell ref="M221:O221"/>
    <mergeCell ref="C224:C226"/>
    <mergeCell ref="D224:D226"/>
    <mergeCell ref="A177:A178"/>
    <mergeCell ref="B177:B178"/>
    <mergeCell ref="C177:C178"/>
    <mergeCell ref="D177:D178"/>
    <mergeCell ref="E177:E178"/>
    <mergeCell ref="G173:G174"/>
    <mergeCell ref="I173:I174"/>
    <mergeCell ref="J173:J174"/>
    <mergeCell ref="A173:A176"/>
    <mergeCell ref="B173:B176"/>
    <mergeCell ref="C173:C176"/>
    <mergeCell ref="D173:D176"/>
    <mergeCell ref="E173:E176"/>
    <mergeCell ref="F173:F174"/>
    <mergeCell ref="H173:H174"/>
    <mergeCell ref="A213:A216"/>
    <mergeCell ref="B213:B216"/>
    <mergeCell ref="C213:C216"/>
    <mergeCell ref="D213:D216"/>
    <mergeCell ref="E213:E216"/>
    <mergeCell ref="L216:O216"/>
    <mergeCell ref="L167:O167"/>
    <mergeCell ref="L157:O157"/>
    <mergeCell ref="A158:A162"/>
    <mergeCell ref="B158:B162"/>
    <mergeCell ref="C158:C162"/>
    <mergeCell ref="D158:D162"/>
    <mergeCell ref="E158:E162"/>
    <mergeCell ref="L162:O162"/>
    <mergeCell ref="A154:A157"/>
    <mergeCell ref="B154:B157"/>
    <mergeCell ref="C154:C157"/>
    <mergeCell ref="F163:F164"/>
    <mergeCell ref="M156:O156"/>
    <mergeCell ref="D154:D157"/>
    <mergeCell ref="E154:E157"/>
    <mergeCell ref="F159:F160"/>
    <mergeCell ref="G159:G160"/>
    <mergeCell ref="B144:B148"/>
    <mergeCell ref="C144:C148"/>
    <mergeCell ref="D144:D148"/>
    <mergeCell ref="K144:K145"/>
    <mergeCell ref="F144:F145"/>
    <mergeCell ref="D168:D169"/>
    <mergeCell ref="E168:E169"/>
    <mergeCell ref="A163:A167"/>
    <mergeCell ref="B163:B167"/>
    <mergeCell ref="C163:C167"/>
    <mergeCell ref="D163:D167"/>
    <mergeCell ref="E163:E167"/>
    <mergeCell ref="M124:M128"/>
    <mergeCell ref="N124:N128"/>
    <mergeCell ref="O124:O128"/>
    <mergeCell ref="E122:E128"/>
    <mergeCell ref="H144:H145"/>
    <mergeCell ref="I159:I160"/>
    <mergeCell ref="L164:L166"/>
    <mergeCell ref="A151:A153"/>
    <mergeCell ref="B151:B153"/>
    <mergeCell ref="C151:C153"/>
    <mergeCell ref="D151:D153"/>
    <mergeCell ref="E151:E153"/>
    <mergeCell ref="L153:O153"/>
    <mergeCell ref="N144:N145"/>
    <mergeCell ref="O144:O145"/>
    <mergeCell ref="L148:O148"/>
    <mergeCell ref="L149:O149"/>
    <mergeCell ref="G144:G145"/>
    <mergeCell ref="D149:F149"/>
    <mergeCell ref="C150:O150"/>
    <mergeCell ref="I144:I145"/>
    <mergeCell ref="A144:A148"/>
    <mergeCell ref="L144:L145"/>
    <mergeCell ref="M144:M145"/>
    <mergeCell ref="E96:E98"/>
    <mergeCell ref="L96:L97"/>
    <mergeCell ref="M96:M97"/>
    <mergeCell ref="K103:K104"/>
    <mergeCell ref="J103:J104"/>
    <mergeCell ref="E144:E148"/>
    <mergeCell ref="A137:A139"/>
    <mergeCell ref="B137:B139"/>
    <mergeCell ref="C137:C139"/>
    <mergeCell ref="D137:D139"/>
    <mergeCell ref="E137:E139"/>
    <mergeCell ref="L139:O139"/>
    <mergeCell ref="A121:A135"/>
    <mergeCell ref="B121:B135"/>
    <mergeCell ref="C121:C135"/>
    <mergeCell ref="D121:O121"/>
    <mergeCell ref="E129:E132"/>
    <mergeCell ref="M131:M132"/>
    <mergeCell ref="N131:N132"/>
    <mergeCell ref="O131:O132"/>
    <mergeCell ref="L135:O135"/>
    <mergeCell ref="L131:L132"/>
    <mergeCell ref="D122:D128"/>
    <mergeCell ref="L124:L128"/>
    <mergeCell ref="G33:G34"/>
    <mergeCell ref="O25:O26"/>
    <mergeCell ref="F38:F45"/>
    <mergeCell ref="I38:I45"/>
    <mergeCell ref="J38:J45"/>
    <mergeCell ref="K38:K45"/>
    <mergeCell ref="H38:H45"/>
    <mergeCell ref="A103:A114"/>
    <mergeCell ref="G103:G104"/>
    <mergeCell ref="A93:A95"/>
    <mergeCell ref="B93:B95"/>
    <mergeCell ref="C93:C95"/>
    <mergeCell ref="D93:D95"/>
    <mergeCell ref="E93:E95"/>
    <mergeCell ref="C102:O102"/>
    <mergeCell ref="B103:B114"/>
    <mergeCell ref="C103:C114"/>
    <mergeCell ref="D99:F99"/>
    <mergeCell ref="L99:O99"/>
    <mergeCell ref="E113:E114"/>
    <mergeCell ref="B100:F100"/>
    <mergeCell ref="L100:O100"/>
    <mergeCell ref="L95:O95"/>
    <mergeCell ref="B96:B98"/>
    <mergeCell ref="A36:A37"/>
    <mergeCell ref="B36:B37"/>
    <mergeCell ref="C36:C37"/>
    <mergeCell ref="N96:N97"/>
    <mergeCell ref="D96:D98"/>
    <mergeCell ref="K75:K77"/>
    <mergeCell ref="B49:O49"/>
    <mergeCell ref="O53:O54"/>
    <mergeCell ref="D47:F47"/>
    <mergeCell ref="L47:O47"/>
    <mergeCell ref="B48:F48"/>
    <mergeCell ref="M62:M63"/>
    <mergeCell ref="N62:N63"/>
    <mergeCell ref="O62:O63"/>
    <mergeCell ref="A83:A87"/>
    <mergeCell ref="B83:B87"/>
    <mergeCell ref="C83:C87"/>
    <mergeCell ref="L87:O87"/>
    <mergeCell ref="J52:J54"/>
    <mergeCell ref="D81:D82"/>
    <mergeCell ref="L37:O37"/>
    <mergeCell ref="E38:E46"/>
    <mergeCell ref="L46:O46"/>
    <mergeCell ref="C96:C98"/>
    <mergeCell ref="L11:O11"/>
    <mergeCell ref="I33:I34"/>
    <mergeCell ref="J33:J34"/>
    <mergeCell ref="K33:K34"/>
    <mergeCell ref="M17:M18"/>
    <mergeCell ref="N17:N18"/>
    <mergeCell ref="O17:O18"/>
    <mergeCell ref="A12:O12"/>
    <mergeCell ref="A13:O13"/>
    <mergeCell ref="M14:O14"/>
    <mergeCell ref="C23:C28"/>
    <mergeCell ref="D23:D28"/>
    <mergeCell ref="E23:E28"/>
    <mergeCell ref="D31:F31"/>
    <mergeCell ref="L31:O31"/>
    <mergeCell ref="I23:I24"/>
    <mergeCell ref="J23:J24"/>
    <mergeCell ref="C22:O22"/>
    <mergeCell ref="A29:A30"/>
    <mergeCell ref="B29:B30"/>
    <mergeCell ref="H23:H24"/>
    <mergeCell ref="B33:B35"/>
    <mergeCell ref="C33:C35"/>
    <mergeCell ref="D33:D35"/>
    <mergeCell ref="A38:A46"/>
    <mergeCell ref="D36:D37"/>
    <mergeCell ref="E36:E37"/>
    <mergeCell ref="A23:A28"/>
    <mergeCell ref="A19:O19"/>
    <mergeCell ref="A115:A116"/>
    <mergeCell ref="A33:A35"/>
    <mergeCell ref="L51:L52"/>
    <mergeCell ref="M51:M52"/>
    <mergeCell ref="A51:A71"/>
    <mergeCell ref="B51:B71"/>
    <mergeCell ref="F55:F61"/>
    <mergeCell ref="G55:G61"/>
    <mergeCell ref="A81:A82"/>
    <mergeCell ref="E78:E80"/>
    <mergeCell ref="H52:H54"/>
    <mergeCell ref="H55:H61"/>
    <mergeCell ref="L71:O71"/>
    <mergeCell ref="O93:O94"/>
    <mergeCell ref="O51:O52"/>
    <mergeCell ref="F52:F54"/>
    <mergeCell ref="I52:I54"/>
    <mergeCell ref="G52:G54"/>
    <mergeCell ref="B38:B46"/>
    <mergeCell ref="L35:O35"/>
    <mergeCell ref="L62:L63"/>
    <mergeCell ref="D83:D87"/>
    <mergeCell ref="B23:B28"/>
    <mergeCell ref="N51:N52"/>
    <mergeCell ref="E51:E71"/>
    <mergeCell ref="I55:I61"/>
    <mergeCell ref="J55:J61"/>
    <mergeCell ref="K55:K61"/>
    <mergeCell ref="L30:O30"/>
    <mergeCell ref="O67:O70"/>
    <mergeCell ref="C81:C82"/>
    <mergeCell ref="G75:G77"/>
    <mergeCell ref="E81:E82"/>
    <mergeCell ref="B81:B82"/>
    <mergeCell ref="G38:G45"/>
    <mergeCell ref="E33:E35"/>
    <mergeCell ref="F23:F25"/>
    <mergeCell ref="G23:G24"/>
    <mergeCell ref="D29:D30"/>
    <mergeCell ref="L28:O28"/>
    <mergeCell ref="C32:O32"/>
    <mergeCell ref="H33:H34"/>
    <mergeCell ref="F33:F34"/>
    <mergeCell ref="I84:I85"/>
    <mergeCell ref="J84:J85"/>
    <mergeCell ref="K84:K85"/>
    <mergeCell ref="C136:F136"/>
    <mergeCell ref="L136:O136"/>
    <mergeCell ref="C140:F140"/>
    <mergeCell ref="L140:O140"/>
    <mergeCell ref="C115:C116"/>
    <mergeCell ref="D115:D116"/>
    <mergeCell ref="L118:O118"/>
    <mergeCell ref="H103:H104"/>
    <mergeCell ref="F84:F85"/>
    <mergeCell ref="M93:M94"/>
    <mergeCell ref="N93:N94"/>
    <mergeCell ref="E83:E87"/>
    <mergeCell ref="G84:G85"/>
    <mergeCell ref="L98:O98"/>
    <mergeCell ref="H84:H85"/>
    <mergeCell ref="L88:O88"/>
    <mergeCell ref="L86:O86"/>
    <mergeCell ref="C88:C89"/>
    <mergeCell ref="D88:D89"/>
    <mergeCell ref="E88:E89"/>
    <mergeCell ref="L93:L94"/>
    <mergeCell ref="J15:J18"/>
    <mergeCell ref="K15:K18"/>
    <mergeCell ref="H137:H138"/>
    <mergeCell ref="B142:O142"/>
    <mergeCell ref="L114:O114"/>
    <mergeCell ref="F137:F138"/>
    <mergeCell ref="G137:G138"/>
    <mergeCell ref="L116:O116"/>
    <mergeCell ref="D117:F117"/>
    <mergeCell ref="B141:F141"/>
    <mergeCell ref="L141:O141"/>
    <mergeCell ref="B101:O101"/>
    <mergeCell ref="D103:D111"/>
    <mergeCell ref="E103:E111"/>
    <mergeCell ref="L106:L111"/>
    <mergeCell ref="M106:M111"/>
    <mergeCell ref="N106:N111"/>
    <mergeCell ref="I103:I104"/>
    <mergeCell ref="D129:D132"/>
    <mergeCell ref="E115:E116"/>
    <mergeCell ref="L117:O117"/>
    <mergeCell ref="B118:F118"/>
    <mergeCell ref="J137:J138"/>
    <mergeCell ref="K137:K138"/>
    <mergeCell ref="A15:A18"/>
    <mergeCell ref="B15:B18"/>
    <mergeCell ref="C15:C18"/>
    <mergeCell ref="D15:D18"/>
    <mergeCell ref="E15:E18"/>
    <mergeCell ref="F15:F18"/>
    <mergeCell ref="G15:G18"/>
    <mergeCell ref="H15:H18"/>
    <mergeCell ref="I15:I18"/>
    <mergeCell ref="L197:O197"/>
    <mergeCell ref="L195:O195"/>
    <mergeCell ref="L89:O89"/>
    <mergeCell ref="M191:M192"/>
    <mergeCell ref="N191:N192"/>
    <mergeCell ref="O191:O192"/>
    <mergeCell ref="L151:L152"/>
    <mergeCell ref="M151:M152"/>
    <mergeCell ref="N151:N152"/>
    <mergeCell ref="L173:L175"/>
    <mergeCell ref="N173:N175"/>
    <mergeCell ref="O159:O160"/>
    <mergeCell ref="O151:O152"/>
    <mergeCell ref="C143:O143"/>
    <mergeCell ref="J144:J145"/>
    <mergeCell ref="I137:I138"/>
    <mergeCell ref="D113:D114"/>
    <mergeCell ref="B119:O119"/>
    <mergeCell ref="C120:O120"/>
    <mergeCell ref="B115:B116"/>
    <mergeCell ref="E133:E135"/>
    <mergeCell ref="D134:D135"/>
    <mergeCell ref="O106:O111"/>
    <mergeCell ref="F103:F104"/>
    <mergeCell ref="L5:O5"/>
    <mergeCell ref="M146:M147"/>
    <mergeCell ref="N146:N147"/>
    <mergeCell ref="O146:O147"/>
    <mergeCell ref="P126:Q126"/>
    <mergeCell ref="P66:Q66"/>
    <mergeCell ref="L178:O178"/>
    <mergeCell ref="L176:O176"/>
    <mergeCell ref="L172:O172"/>
    <mergeCell ref="P122:Q122"/>
    <mergeCell ref="P103:Q103"/>
    <mergeCell ref="L82:O82"/>
    <mergeCell ref="L15:O15"/>
    <mergeCell ref="M16:O16"/>
    <mergeCell ref="L16:L18"/>
    <mergeCell ref="O96:O97"/>
    <mergeCell ref="A20:O20"/>
    <mergeCell ref="A88:A89"/>
    <mergeCell ref="B88:B89"/>
    <mergeCell ref="C38:C46"/>
    <mergeCell ref="L48:O48"/>
    <mergeCell ref="D38:D46"/>
    <mergeCell ref="E29:E30"/>
    <mergeCell ref="K23:K24"/>
  </mergeCells>
  <phoneticPr fontId="46" type="noConversion"/>
  <pageMargins left="3.937007874015748E-2" right="3.937007874015748E-2" top="0.55118110236220474" bottom="0.55118110236220474" header="0.31496062992125984" footer="0.31496062992125984"/>
  <pageSetup paperSize="9" scale="80" firstPageNumber="127" fitToHeight="0" orientation="landscape" useFirstPageNumber="1" r:id="rId1"/>
  <headerFooter scaleWithDoc="0"/>
  <rowBreaks count="1" manualBreakCount="1">
    <brk id="2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8"/>
  <sheetViews>
    <sheetView zoomScaleNormal="100" zoomScaleSheetLayoutView="75" workbookViewId="0">
      <selection activeCell="B29" sqref="B29"/>
    </sheetView>
  </sheetViews>
  <sheetFormatPr defaultColWidth="11.5703125" defaultRowHeight="12.75" x14ac:dyDescent="0.2"/>
  <cols>
    <col min="1" max="1" width="28.28515625" style="1" customWidth="1"/>
    <col min="2" max="2" width="55.7109375" style="1" customWidth="1"/>
    <col min="3" max="3" width="28.28515625" style="1" customWidth="1"/>
    <col min="4" max="16384" width="11.5703125" style="1"/>
  </cols>
  <sheetData>
    <row r="2" spans="1:3" s="2" customFormat="1" ht="15.75" x14ac:dyDescent="0.25">
      <c r="A2" s="737" t="s">
        <v>53</v>
      </c>
      <c r="B2" s="737"/>
      <c r="C2" s="737"/>
    </row>
    <row r="3" spans="1:3" s="2" customFormat="1" ht="15.75" x14ac:dyDescent="0.25">
      <c r="A3" s="297" t="s">
        <v>54</v>
      </c>
      <c r="B3" s="738" t="s">
        <v>55</v>
      </c>
      <c r="C3" s="739"/>
    </row>
    <row r="4" spans="1:3" s="2" customFormat="1" ht="15.75" x14ac:dyDescent="0.25">
      <c r="A4" s="298" t="s">
        <v>12</v>
      </c>
      <c r="B4" s="733" t="s">
        <v>56</v>
      </c>
      <c r="C4" s="734"/>
    </row>
    <row r="5" spans="1:3" s="2" customFormat="1" ht="15.75" x14ac:dyDescent="0.25">
      <c r="A5" s="298" t="s">
        <v>15</v>
      </c>
      <c r="B5" s="733" t="s">
        <v>57</v>
      </c>
      <c r="C5" s="734"/>
    </row>
    <row r="6" spans="1:3" s="2" customFormat="1" ht="15.75" x14ac:dyDescent="0.25">
      <c r="A6" s="298" t="s">
        <v>17</v>
      </c>
      <c r="B6" s="733" t="s">
        <v>58</v>
      </c>
      <c r="C6" s="734"/>
    </row>
    <row r="7" spans="1:3" s="2" customFormat="1" ht="15.75" x14ac:dyDescent="0.25">
      <c r="A7" s="298" t="s">
        <v>59</v>
      </c>
      <c r="B7" s="733" t="s">
        <v>60</v>
      </c>
      <c r="C7" s="734"/>
    </row>
    <row r="8" spans="1:3" s="2" customFormat="1" ht="15.75" x14ac:dyDescent="0.25">
      <c r="A8" s="298" t="s">
        <v>20</v>
      </c>
      <c r="B8" s="733" t="s">
        <v>61</v>
      </c>
      <c r="C8" s="734"/>
    </row>
    <row r="9" spans="1:3" s="2" customFormat="1" ht="15.75" x14ac:dyDescent="0.25">
      <c r="A9" s="298" t="s">
        <v>23</v>
      </c>
      <c r="B9" s="733" t="s">
        <v>65</v>
      </c>
      <c r="C9" s="734"/>
    </row>
    <row r="10" spans="1:3" s="2" customFormat="1" ht="15.75" x14ac:dyDescent="0.25">
      <c r="A10" s="298" t="s">
        <v>52</v>
      </c>
      <c r="B10" s="733" t="s">
        <v>64</v>
      </c>
      <c r="C10" s="734"/>
    </row>
    <row r="11" spans="1:3" s="2" customFormat="1" ht="15.75" x14ac:dyDescent="0.25">
      <c r="A11" s="298" t="s">
        <v>62</v>
      </c>
      <c r="B11" s="733" t="s">
        <v>63</v>
      </c>
      <c r="C11" s="734"/>
    </row>
    <row r="12" spans="1:3" s="2" customFormat="1" ht="15.75" x14ac:dyDescent="0.25">
      <c r="A12" s="3">
        <v>300056938</v>
      </c>
      <c r="B12" s="735" t="s">
        <v>29</v>
      </c>
      <c r="C12" s="736"/>
    </row>
    <row r="13" spans="1:3" s="2" customFormat="1" ht="15.75" x14ac:dyDescent="0.25">
      <c r="A13" s="3">
        <v>190539984</v>
      </c>
      <c r="B13" s="735" t="s">
        <v>272</v>
      </c>
      <c r="C13" s="736"/>
    </row>
    <row r="14" spans="1:3" s="2" customFormat="1" ht="15.75" customHeight="1" x14ac:dyDescent="0.25"/>
    <row r="15" spans="1:3" s="2" customFormat="1" ht="15.75" customHeight="1" x14ac:dyDescent="0.25">
      <c r="A15" s="732" t="s">
        <v>319</v>
      </c>
      <c r="B15" s="732"/>
      <c r="C15" s="732"/>
    </row>
    <row r="18" spans="2:2" x14ac:dyDescent="0.2">
      <c r="B18" s="4"/>
    </row>
  </sheetData>
  <sheetProtection selectLockedCells="1" selectUnlockedCells="1"/>
  <mergeCells count="13">
    <mergeCell ref="A2:C2"/>
    <mergeCell ref="B3:C3"/>
    <mergeCell ref="B4:C4"/>
    <mergeCell ref="B5:C5"/>
    <mergeCell ref="B12:C12"/>
    <mergeCell ref="A15:C15"/>
    <mergeCell ref="B6:C6"/>
    <mergeCell ref="B9:C9"/>
    <mergeCell ref="B10:C10"/>
    <mergeCell ref="B8:C8"/>
    <mergeCell ref="B7:C7"/>
    <mergeCell ref="B11:C11"/>
    <mergeCell ref="B13:C13"/>
  </mergeCells>
  <pageMargins left="1.1811023622047245" right="0.39370078740157483" top="0.78740157480314965" bottom="0.78740157480314965" header="0.31496062992125984" footer="0.31496062992125984"/>
  <pageSetup paperSize="9" firstPageNumber="142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08_programa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2019-11-25T08:36:25Z</cp:lastPrinted>
  <dcterms:created xsi:type="dcterms:W3CDTF">2015-02-12T12:28:53Z</dcterms:created>
  <dcterms:modified xsi:type="dcterms:W3CDTF">2020-01-06T11:52:00Z</dcterms:modified>
</cp:coreProperties>
</file>